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NILHAS_SITE\OUTRAS\"/>
    </mc:Choice>
  </mc:AlternateContent>
  <xr:revisionPtr revIDLastSave="0" documentId="13_ncr:1_{C742BD18-80BA-419D-A9CE-D5E5124764D8}" xr6:coauthVersionLast="47" xr6:coauthVersionMax="47" xr10:uidLastSave="{00000000-0000-0000-0000-000000000000}"/>
  <bookViews>
    <workbookView xWindow="-110" yWindow="-110" windowWidth="19420" windowHeight="10300" xr2:uid="{02FF5EEA-BDC1-43A0-92DA-F6D5911C9CA4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" l="1"/>
  <c r="X11" i="1"/>
  <c r="X10" i="1"/>
  <c r="X9" i="1"/>
  <c r="X13" i="1" l="1"/>
  <c r="H8" i="1"/>
  <c r="H9" i="1" s="1"/>
  <c r="H10" i="1" s="1"/>
  <c r="H11" i="1" s="1"/>
  <c r="H12" i="1" s="1"/>
  <c r="H13" i="1" s="1"/>
  <c r="H14" i="1" s="1"/>
  <c r="H16" i="1" s="1"/>
  <c r="H17" i="1" s="1"/>
  <c r="H18" i="1" s="1"/>
  <c r="H19" i="1" s="1"/>
  <c r="H20" i="1" s="1"/>
  <c r="H21" i="1" s="1"/>
  <c r="H22" i="1" s="1"/>
  <c r="H24" i="1" s="1"/>
  <c r="H25" i="1" s="1"/>
  <c r="H26" i="1" s="1"/>
  <c r="H27" i="1" s="1"/>
  <c r="H28" i="1" s="1"/>
  <c r="H29" i="1" s="1"/>
  <c r="H30" i="1" s="1"/>
  <c r="H32" i="1" s="1"/>
  <c r="H33" i="1" s="1"/>
  <c r="H34" i="1" s="1"/>
  <c r="H35" i="1" s="1"/>
  <c r="H36" i="1" s="1"/>
  <c r="H37" i="1" s="1"/>
  <c r="H38" i="1" s="1"/>
  <c r="H40" i="1" s="1"/>
  <c r="H41" i="1" s="1"/>
  <c r="H42" i="1" s="1"/>
  <c r="E23" i="1"/>
  <c r="P8" i="1"/>
  <c r="O43" i="1"/>
  <c r="O39" i="1"/>
  <c r="O31" i="1"/>
  <c r="O23" i="1"/>
  <c r="O15" i="1"/>
  <c r="C23" i="1"/>
  <c r="D23" i="1" s="1"/>
  <c r="C15" i="1"/>
  <c r="D42" i="1"/>
  <c r="I42" i="1" s="1"/>
  <c r="D41" i="1"/>
  <c r="I41" i="1" s="1"/>
  <c r="D40" i="1"/>
  <c r="I40" i="1" s="1"/>
  <c r="D38" i="1"/>
  <c r="I38" i="1" s="1"/>
  <c r="D37" i="1"/>
  <c r="I37" i="1" s="1"/>
  <c r="D36" i="1"/>
  <c r="I36" i="1" s="1"/>
  <c r="D35" i="1"/>
  <c r="I35" i="1" s="1"/>
  <c r="D34" i="1"/>
  <c r="I34" i="1" s="1"/>
  <c r="D33" i="1"/>
  <c r="I33" i="1" s="1"/>
  <c r="D32" i="1"/>
  <c r="I32" i="1" s="1"/>
  <c r="D30" i="1"/>
  <c r="I30" i="1" s="1"/>
  <c r="D29" i="1"/>
  <c r="I29" i="1" s="1"/>
  <c r="D28" i="1"/>
  <c r="I28" i="1" s="1"/>
  <c r="D27" i="1"/>
  <c r="I27" i="1" s="1"/>
  <c r="D26" i="1"/>
  <c r="I26" i="1" s="1"/>
  <c r="D25" i="1"/>
  <c r="I25" i="1" s="1"/>
  <c r="D24" i="1"/>
  <c r="I24" i="1" s="1"/>
  <c r="D22" i="1"/>
  <c r="I22" i="1" s="1"/>
  <c r="D21" i="1"/>
  <c r="I21" i="1" s="1"/>
  <c r="D20" i="1"/>
  <c r="I20" i="1" s="1"/>
  <c r="D19" i="1"/>
  <c r="I19" i="1" s="1"/>
  <c r="D18" i="1"/>
  <c r="I18" i="1" s="1"/>
  <c r="D17" i="1"/>
  <c r="I17" i="1" s="1"/>
  <c r="D16" i="1"/>
  <c r="I16" i="1" s="1"/>
  <c r="D14" i="1"/>
  <c r="I14" i="1" s="1"/>
  <c r="D13" i="1"/>
  <c r="I13" i="1" s="1"/>
  <c r="D12" i="1"/>
  <c r="I12" i="1" s="1"/>
  <c r="D11" i="1"/>
  <c r="I11" i="1" s="1"/>
  <c r="D10" i="1"/>
  <c r="I10" i="1" s="1"/>
  <c r="D9" i="1"/>
  <c r="D8" i="1"/>
  <c r="I8" i="1" s="1"/>
  <c r="J8" i="1" s="1"/>
  <c r="E43" i="1"/>
  <c r="E39" i="1"/>
  <c r="E31" i="1"/>
  <c r="R31" i="1" s="1"/>
  <c r="S31" i="1" s="1"/>
  <c r="E15" i="1"/>
  <c r="C43" i="1"/>
  <c r="D43" i="1" s="1"/>
  <c r="C39" i="1"/>
  <c r="D39" i="1" s="1"/>
  <c r="C31" i="1"/>
  <c r="D31" i="1" s="1"/>
  <c r="D5" i="1"/>
  <c r="R15" i="1" l="1"/>
  <c r="S15" i="1" s="1"/>
  <c r="R39" i="1"/>
  <c r="S39" i="1" s="1"/>
  <c r="R43" i="1"/>
  <c r="S43" i="1" s="1"/>
  <c r="R23" i="1"/>
  <c r="S23" i="1" s="1"/>
  <c r="O44" i="1"/>
  <c r="V8" i="1"/>
  <c r="P9" i="1"/>
  <c r="G8" i="1"/>
  <c r="G9" i="1" s="1"/>
  <c r="G10" i="1" s="1"/>
  <c r="G11" i="1" s="1"/>
  <c r="G12" i="1" s="1"/>
  <c r="G13" i="1" s="1"/>
  <c r="G14" i="1" s="1"/>
  <c r="G16" i="1" s="1"/>
  <c r="G17" i="1" s="1"/>
  <c r="G18" i="1" s="1"/>
  <c r="G19" i="1" s="1"/>
  <c r="G20" i="1" s="1"/>
  <c r="G21" i="1" s="1"/>
  <c r="G22" i="1" s="1"/>
  <c r="G24" i="1" s="1"/>
  <c r="G25" i="1" s="1"/>
  <c r="G26" i="1" s="1"/>
  <c r="G27" i="1" s="1"/>
  <c r="G28" i="1" s="1"/>
  <c r="G29" i="1" s="1"/>
  <c r="G30" i="1" s="1"/>
  <c r="E44" i="1"/>
  <c r="I9" i="1"/>
  <c r="J9" i="1" s="1"/>
  <c r="C44" i="1"/>
  <c r="D15" i="1"/>
  <c r="D44" i="1" s="1"/>
  <c r="R44" i="1" l="1"/>
  <c r="W44" i="1" s="1"/>
  <c r="S44" i="1"/>
  <c r="K8" i="1"/>
  <c r="L8" i="1" s="1"/>
  <c r="F8" i="1" s="1"/>
  <c r="J10" i="1"/>
  <c r="J11" i="1" s="1"/>
  <c r="K9" i="1"/>
  <c r="L9" i="1" s="1"/>
  <c r="F9" i="1" s="1"/>
  <c r="V9" i="1"/>
  <c r="P10" i="1"/>
  <c r="J44" i="1"/>
  <c r="G32" i="1"/>
  <c r="G33" i="1" s="1"/>
  <c r="G34" i="1" s="1"/>
  <c r="G35" i="1" s="1"/>
  <c r="G36" i="1" s="1"/>
  <c r="G37" i="1" s="1"/>
  <c r="G38" i="1" s="1"/>
  <c r="M8" i="1" l="1"/>
  <c r="M9" i="1"/>
  <c r="K10" i="1"/>
  <c r="L10" i="1" s="1"/>
  <c r="F10" i="1" s="1"/>
  <c r="V10" i="1"/>
  <c r="P11" i="1"/>
  <c r="G40" i="1"/>
  <c r="G41" i="1" s="1"/>
  <c r="G42" i="1" s="1"/>
  <c r="J12" i="1"/>
  <c r="K11" i="1"/>
  <c r="L11" i="1" s="1"/>
  <c r="F11" i="1" s="1"/>
  <c r="N8" i="1" l="1"/>
  <c r="Q8" i="1"/>
  <c r="N9" i="1"/>
  <c r="Q9" i="1"/>
  <c r="M11" i="1"/>
  <c r="N11" i="1" s="1"/>
  <c r="M10" i="1"/>
  <c r="P12" i="1"/>
  <c r="V11" i="1"/>
  <c r="J13" i="1"/>
  <c r="K12" i="1"/>
  <c r="L12" i="1" s="1"/>
  <c r="F12" i="1" s="1"/>
  <c r="Q11" i="1" l="1"/>
  <c r="N10" i="1"/>
  <c r="Q10" i="1"/>
  <c r="M12" i="1"/>
  <c r="N12" i="1" s="1"/>
  <c r="V12" i="1"/>
  <c r="P13" i="1"/>
  <c r="J14" i="1"/>
  <c r="J15" i="1" s="1"/>
  <c r="K13" i="1"/>
  <c r="L13" i="1" s="1"/>
  <c r="F13" i="1" s="1"/>
  <c r="Q12" i="1" l="1"/>
  <c r="M13" i="1"/>
  <c r="N13" i="1" s="1"/>
  <c r="P14" i="1"/>
  <c r="V13" i="1"/>
  <c r="K14" i="1"/>
  <c r="L14" i="1" s="1"/>
  <c r="J16" i="1"/>
  <c r="F14" i="1" l="1"/>
  <c r="F15" i="1"/>
  <c r="K15" i="1" s="1"/>
  <c r="Q13" i="1"/>
  <c r="M14" i="1"/>
  <c r="P16" i="1"/>
  <c r="V16" i="1" s="1"/>
  <c r="V14" i="1"/>
  <c r="V15" i="1" s="1"/>
  <c r="J17" i="1"/>
  <c r="K16" i="1"/>
  <c r="L16" i="1" s="1"/>
  <c r="F16" i="1" s="1"/>
  <c r="N14" i="1" l="1"/>
  <c r="N15" i="1" s="1"/>
  <c r="Q14" i="1"/>
  <c r="M16" i="1"/>
  <c r="N16" i="1" s="1"/>
  <c r="P17" i="1"/>
  <c r="V17" i="1" s="1"/>
  <c r="J18" i="1"/>
  <c r="K17" i="1"/>
  <c r="L17" i="1" s="1"/>
  <c r="F17" i="1" s="1"/>
  <c r="Q16" i="1" l="1"/>
  <c r="M17" i="1"/>
  <c r="N17" i="1" s="1"/>
  <c r="P18" i="1"/>
  <c r="V18" i="1" s="1"/>
  <c r="J19" i="1"/>
  <c r="K18" i="1"/>
  <c r="L18" i="1" s="1"/>
  <c r="F18" i="1" s="1"/>
  <c r="Q17" i="1" l="1"/>
  <c r="M18" i="1"/>
  <c r="N18" i="1" s="1"/>
  <c r="P19" i="1"/>
  <c r="V19" i="1" s="1"/>
  <c r="J20" i="1"/>
  <c r="K19" i="1"/>
  <c r="L19" i="1" s="1"/>
  <c r="F19" i="1" s="1"/>
  <c r="Q18" i="1" l="1"/>
  <c r="M19" i="1"/>
  <c r="N19" i="1" s="1"/>
  <c r="P20" i="1"/>
  <c r="V20" i="1" s="1"/>
  <c r="J21" i="1"/>
  <c r="K20" i="1"/>
  <c r="L20" i="1" s="1"/>
  <c r="F20" i="1" s="1"/>
  <c r="Q19" i="1" l="1"/>
  <c r="M20" i="1"/>
  <c r="N20" i="1" s="1"/>
  <c r="P21" i="1"/>
  <c r="V21" i="1" s="1"/>
  <c r="J22" i="1"/>
  <c r="J23" i="1" s="1"/>
  <c r="K21" i="1"/>
  <c r="L21" i="1" s="1"/>
  <c r="F21" i="1" s="1"/>
  <c r="Q20" i="1" l="1"/>
  <c r="M21" i="1"/>
  <c r="N21" i="1" s="1"/>
  <c r="P22" i="1"/>
  <c r="V22" i="1" s="1"/>
  <c r="J24" i="1"/>
  <c r="K22" i="1"/>
  <c r="L22" i="1" s="1"/>
  <c r="F22" i="1" l="1"/>
  <c r="F23" i="1"/>
  <c r="K23" i="1" s="1"/>
  <c r="Q21" i="1"/>
  <c r="M22" i="1"/>
  <c r="Q22" i="1" s="1"/>
  <c r="V23" i="1"/>
  <c r="P24" i="1"/>
  <c r="K24" i="1"/>
  <c r="L24" i="1" s="1"/>
  <c r="F24" i="1" s="1"/>
  <c r="J25" i="1"/>
  <c r="N22" i="1" l="1"/>
  <c r="N23" i="1" s="1"/>
  <c r="M24" i="1"/>
  <c r="N24" i="1" s="1"/>
  <c r="V24" i="1"/>
  <c r="P25" i="1"/>
  <c r="J26" i="1"/>
  <c r="K25" i="1"/>
  <c r="L25" i="1" s="1"/>
  <c r="F25" i="1" s="1"/>
  <c r="Q24" i="1" l="1"/>
  <c r="M25" i="1"/>
  <c r="N25" i="1" s="1"/>
  <c r="P26" i="1"/>
  <c r="V25" i="1"/>
  <c r="J27" i="1"/>
  <c r="K26" i="1"/>
  <c r="L26" i="1" s="1"/>
  <c r="F26" i="1" s="1"/>
  <c r="Q25" i="1" l="1"/>
  <c r="M26" i="1"/>
  <c r="N26" i="1" s="1"/>
  <c r="P27" i="1"/>
  <c r="V26" i="1"/>
  <c r="J28" i="1"/>
  <c r="K27" i="1"/>
  <c r="L27" i="1" s="1"/>
  <c r="F27" i="1" s="1"/>
  <c r="Q26" i="1" l="1"/>
  <c r="M27" i="1"/>
  <c r="N27" i="1" s="1"/>
  <c r="P28" i="1"/>
  <c r="V27" i="1"/>
  <c r="J29" i="1"/>
  <c r="K28" i="1"/>
  <c r="L28" i="1" s="1"/>
  <c r="F28" i="1" s="1"/>
  <c r="Q27" i="1" l="1"/>
  <c r="M28" i="1"/>
  <c r="N28" i="1" s="1"/>
  <c r="P29" i="1"/>
  <c r="V28" i="1"/>
  <c r="J30" i="1"/>
  <c r="J31" i="1" s="1"/>
  <c r="K29" i="1"/>
  <c r="L29" i="1" s="1"/>
  <c r="F29" i="1" s="1"/>
  <c r="Q28" i="1" l="1"/>
  <c r="M29" i="1"/>
  <c r="N29" i="1" s="1"/>
  <c r="V29" i="1"/>
  <c r="P30" i="1"/>
  <c r="K30" i="1"/>
  <c r="L30" i="1" s="1"/>
  <c r="J32" i="1"/>
  <c r="F30" i="1" l="1"/>
  <c r="F31" i="1"/>
  <c r="K31" i="1"/>
  <c r="Q29" i="1"/>
  <c r="M30" i="1"/>
  <c r="Q30" i="1" s="1"/>
  <c r="V30" i="1"/>
  <c r="V31" i="1" s="1"/>
  <c r="P32" i="1"/>
  <c r="P33" i="1" s="1"/>
  <c r="J33" i="1"/>
  <c r="K32" i="1"/>
  <c r="L32" i="1" s="1"/>
  <c r="F32" i="1" s="1"/>
  <c r="N30" i="1" l="1"/>
  <c r="N31" i="1" s="1"/>
  <c r="M32" i="1"/>
  <c r="N32" i="1" s="1"/>
  <c r="V32" i="1"/>
  <c r="K33" i="1"/>
  <c r="L33" i="1" s="1"/>
  <c r="F33" i="1" s="1"/>
  <c r="J34" i="1"/>
  <c r="Q32" i="1" l="1"/>
  <c r="M33" i="1"/>
  <c r="N33" i="1" s="1"/>
  <c r="P34" i="1"/>
  <c r="V33" i="1"/>
  <c r="J35" i="1"/>
  <c r="K34" i="1"/>
  <c r="L34" i="1" s="1"/>
  <c r="F34" i="1" s="1"/>
  <c r="Q33" i="1" l="1"/>
  <c r="M34" i="1"/>
  <c r="N34" i="1" s="1"/>
  <c r="V34" i="1"/>
  <c r="P35" i="1"/>
  <c r="J36" i="1"/>
  <c r="K35" i="1"/>
  <c r="L35" i="1" s="1"/>
  <c r="F35" i="1" s="1"/>
  <c r="Q34" i="1" l="1"/>
  <c r="M35" i="1"/>
  <c r="N35" i="1" s="1"/>
  <c r="P36" i="1"/>
  <c r="V35" i="1"/>
  <c r="K36" i="1"/>
  <c r="L36" i="1" s="1"/>
  <c r="F36" i="1" s="1"/>
  <c r="J37" i="1"/>
  <c r="Q35" i="1" l="1"/>
  <c r="M36" i="1"/>
  <c r="N36" i="1" s="1"/>
  <c r="P37" i="1"/>
  <c r="V36" i="1"/>
  <c r="J38" i="1"/>
  <c r="J39" i="1" s="1"/>
  <c r="K37" i="1"/>
  <c r="L37" i="1" s="1"/>
  <c r="F37" i="1" s="1"/>
  <c r="Q36" i="1" l="1"/>
  <c r="M37" i="1"/>
  <c r="N37" i="1" s="1"/>
  <c r="P38" i="1"/>
  <c r="V37" i="1"/>
  <c r="K38" i="1"/>
  <c r="L38" i="1" s="1"/>
  <c r="J40" i="1"/>
  <c r="F38" i="1" l="1"/>
  <c r="F39" i="1"/>
  <c r="K39" i="1" s="1"/>
  <c r="Q37" i="1"/>
  <c r="M38" i="1"/>
  <c r="Q38" i="1" s="1"/>
  <c r="V38" i="1"/>
  <c r="V39" i="1" s="1"/>
  <c r="P40" i="1"/>
  <c r="J41" i="1"/>
  <c r="K40" i="1"/>
  <c r="L40" i="1" s="1"/>
  <c r="F40" i="1" s="1"/>
  <c r="N38" i="1" l="1"/>
  <c r="N39" i="1" s="1"/>
  <c r="M40" i="1"/>
  <c r="N40" i="1" s="1"/>
  <c r="P41" i="1"/>
  <c r="V40" i="1"/>
  <c r="K41" i="1"/>
  <c r="L41" i="1" s="1"/>
  <c r="F41" i="1" s="1"/>
  <c r="J42" i="1"/>
  <c r="Q40" i="1" l="1"/>
  <c r="M41" i="1"/>
  <c r="N41" i="1" s="1"/>
  <c r="P42" i="1"/>
  <c r="V41" i="1"/>
  <c r="K42" i="1"/>
  <c r="L42" i="1" s="1"/>
  <c r="F42" i="1" l="1"/>
  <c r="F43" i="1"/>
  <c r="K43" i="1" s="1"/>
  <c r="Q41" i="1"/>
  <c r="M42" i="1"/>
  <c r="N42" i="1" s="1"/>
  <c r="V42" i="1"/>
  <c r="V43" i="1" s="1"/>
  <c r="Q42" i="1" l="1"/>
  <c r="M44" i="1"/>
  <c r="N43" i="1"/>
  <c r="N44" i="1" s="1"/>
</calcChain>
</file>

<file path=xl/sharedStrings.xml><?xml version="1.0" encoding="utf-8"?>
<sst xmlns="http://schemas.openxmlformats.org/spreadsheetml/2006/main" count="77" uniqueCount="52">
  <si>
    <t>MÊS</t>
  </si>
  <si>
    <t>R$ VENDAS</t>
  </si>
  <si>
    <t>% COMPRAS</t>
  </si>
  <si>
    <t>R$ COMPRAS</t>
  </si>
  <si>
    <t>SEG</t>
  </si>
  <si>
    <t>TER</t>
  </si>
  <si>
    <t>QUA</t>
  </si>
  <si>
    <t>QUI</t>
  </si>
  <si>
    <t>SEX</t>
  </si>
  <si>
    <t>SAB</t>
  </si>
  <si>
    <t>DOM</t>
  </si>
  <si>
    <t>1ª SEMANA</t>
  </si>
  <si>
    <t>2ª SEMANA</t>
  </si>
  <si>
    <t>3ª SEMANA</t>
  </si>
  <si>
    <t>4ª SEMANA</t>
  </si>
  <si>
    <t>DIA MÊS</t>
  </si>
  <si>
    <t>% DIA</t>
  </si>
  <si>
    <t>ENTRADA ACUMULADA</t>
  </si>
  <si>
    <t>5ª SEMANA</t>
  </si>
  <si>
    <t>TOTAL</t>
  </si>
  <si>
    <t>COMPRA  PROJETADA</t>
  </si>
  <si>
    <t>ENTRADA  PREVISTA</t>
  </si>
  <si>
    <t>SALDO  DE COMPRAS</t>
  </si>
  <si>
    <t>DIFERENÇA PREV/REAL</t>
  </si>
  <si>
    <t>% REAL DIA SEM</t>
  </si>
  <si>
    <t>VENDA REAL ACUMULADA</t>
  </si>
  <si>
    <t>VENDA PREV ACUMULADA</t>
  </si>
  <si>
    <t>VENDA REAL DIA</t>
  </si>
  <si>
    <t>VENDA PREV DIA</t>
  </si>
  <si>
    <t>LOJA/CATEGORIA</t>
  </si>
  <si>
    <t>xxxxxxx</t>
  </si>
  <si>
    <t>OBSERVAÇÕES</t>
  </si>
  <si>
    <t xml:space="preserve"> VENDA MÉDIA</t>
  </si>
  <si>
    <t>POR DIA</t>
  </si>
  <si>
    <t>SEM 1</t>
  </si>
  <si>
    <t>SEM 4</t>
  </si>
  <si>
    <t>SEM 2</t>
  </si>
  <si>
    <t>SEM 5</t>
  </si>
  <si>
    <t>% REAL  CP/VD</t>
  </si>
  <si>
    <t>DIA</t>
  </si>
  <si>
    <t>DIFERENÇA ACUMULADA</t>
  </si>
  <si>
    <t>VENDA PROJETADA</t>
  </si>
  <si>
    <t>%       ACUM</t>
  </si>
  <si>
    <t>ENTRADA REAL</t>
  </si>
  <si>
    <t>SEM 3</t>
  </si>
  <si>
    <t>% LBF ACUM</t>
  </si>
  <si>
    <r>
      <t xml:space="preserve">              </t>
    </r>
    <r>
      <rPr>
        <b/>
        <sz val="11"/>
        <color rgb="FFFF0000"/>
        <rFont val="Calibri"/>
        <family val="2"/>
        <scheme val="minor"/>
      </rPr>
      <t xml:space="preserve">         NOVO</t>
    </r>
  </si>
  <si>
    <t>DIF R$ COMPRAS/VENDAS</t>
  </si>
  <si>
    <t>DIF %</t>
  </si>
  <si>
    <r>
      <t xml:space="preserve">                                ATENÇÃO: COLOCAR </t>
    </r>
    <r>
      <rPr>
        <b/>
        <u/>
        <sz val="12"/>
        <color rgb="FFFF0000"/>
        <rFont val="Calibri"/>
        <family val="2"/>
      </rPr>
      <t xml:space="preserve">0,01 NAS CÉLULAS AZUIS </t>
    </r>
    <r>
      <rPr>
        <b/>
        <sz val="12"/>
        <color indexed="12"/>
        <rFont val="Calibri"/>
        <family val="2"/>
      </rPr>
      <t>DE PREVISÃO E REALIZADOS, QUANDO HOUVER FERIADOS!</t>
    </r>
  </si>
  <si>
    <t>% LBF DIÁRIO</t>
  </si>
  <si>
    <t xml:space="preserve"> &lt;&lt;&lt; ESTE SERIA O LUCRO BRUTO SE NÃO HOUVESSE PERDAS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</si>
</sst>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_ ;[Red]\-0.00\ "/>
    <numFmt numFmtId="166" formatCode="#,##0.00;[Red]#,##0.00"/>
  </numFmts>
  <fonts count="30">
    <font>
      <sz val="11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indexed="12"/>
      <name val="Calibri"/>
      <family val="2"/>
    </font>
    <font>
      <b/>
      <sz val="9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2"/>
      <name val="Calibri"/>
      <family val="2"/>
    </font>
    <font>
      <b/>
      <sz val="9"/>
      <color rgb="FF002060"/>
      <name val="Calibri"/>
      <family val="2"/>
      <scheme val="minor"/>
    </font>
    <font>
      <b/>
      <u/>
      <sz val="12"/>
      <color rgb="FFFF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4" fontId="0" fillId="0" borderId="0" xfId="0" applyNumberFormat="1"/>
    <xf numFmtId="2" fontId="2" fillId="0" borderId="0" xfId="0" applyNumberFormat="1" applyFont="1"/>
    <xf numFmtId="4" fontId="4" fillId="3" borderId="1" xfId="0" applyNumberFormat="1" applyFont="1" applyFill="1" applyBorder="1" applyAlignment="1">
      <alignment horizontal="center"/>
    </xf>
    <xf numFmtId="164" fontId="0" fillId="0" borderId="0" xfId="0" applyNumberFormat="1"/>
    <xf numFmtId="4" fontId="2" fillId="3" borderId="1" xfId="0" applyNumberFormat="1" applyFont="1" applyFill="1" applyBorder="1"/>
    <xf numFmtId="4" fontId="6" fillId="3" borderId="1" xfId="0" applyNumberFormat="1" applyFont="1" applyFill="1" applyBorder="1"/>
    <xf numFmtId="2" fontId="6" fillId="3" borderId="1" xfId="0" applyNumberFormat="1" applyFont="1" applyFill="1" applyBorder="1"/>
    <xf numFmtId="164" fontId="6" fillId="3" borderId="1" xfId="0" applyNumberFormat="1" applyFont="1" applyFill="1" applyBorder="1"/>
    <xf numFmtId="164" fontId="7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5" borderId="0" xfId="0" applyFill="1"/>
    <xf numFmtId="4" fontId="3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/>
    <xf numFmtId="4" fontId="2" fillId="5" borderId="1" xfId="0" applyNumberFormat="1" applyFont="1" applyFill="1" applyBorder="1"/>
    <xf numFmtId="164" fontId="2" fillId="5" borderId="1" xfId="0" applyNumberFormat="1" applyFont="1" applyFill="1" applyBorder="1"/>
    <xf numFmtId="2" fontId="0" fillId="0" borderId="0" xfId="0" applyNumberFormat="1" applyAlignment="1">
      <alignment horizontal="center"/>
    </xf>
    <xf numFmtId="166" fontId="2" fillId="5" borderId="1" xfId="0" applyNumberFormat="1" applyFont="1" applyFill="1" applyBorder="1"/>
    <xf numFmtId="166" fontId="2" fillId="3" borderId="1" xfId="0" applyNumberFormat="1" applyFont="1" applyFill="1" applyBorder="1"/>
    <xf numFmtId="165" fontId="6" fillId="3" borderId="1" xfId="0" applyNumberFormat="1" applyFont="1" applyFill="1" applyBorder="1"/>
    <xf numFmtId="4" fontId="8" fillId="5" borderId="3" xfId="0" applyNumberFormat="1" applyFont="1" applyFill="1" applyBorder="1" applyProtection="1">
      <protection locked="0"/>
    </xf>
    <xf numFmtId="4" fontId="9" fillId="5" borderId="4" xfId="0" applyNumberFormat="1" applyFont="1" applyFill="1" applyBorder="1"/>
    <xf numFmtId="165" fontId="2" fillId="5" borderId="1" xfId="0" applyNumberFormat="1" applyFont="1" applyFill="1" applyBorder="1"/>
    <xf numFmtId="165" fontId="0" fillId="0" borderId="0" xfId="0" applyNumberFormat="1"/>
    <xf numFmtId="2" fontId="6" fillId="6" borderId="5" xfId="0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5" borderId="0" xfId="0" applyFont="1" applyFill="1"/>
    <xf numFmtId="4" fontId="14" fillId="5" borderId="3" xfId="0" applyNumberFormat="1" applyFont="1" applyFill="1" applyBorder="1" applyProtection="1">
      <protection locked="0"/>
    </xf>
    <xf numFmtId="1" fontId="15" fillId="5" borderId="1" xfId="0" applyNumberFormat="1" applyFont="1" applyFill="1" applyBorder="1" applyAlignment="1">
      <alignment horizontal="center"/>
    </xf>
    <xf numFmtId="4" fontId="16" fillId="5" borderId="1" xfId="0" applyNumberFormat="1" applyFont="1" applyFill="1" applyBorder="1" applyAlignment="1" applyProtection="1">
      <alignment horizontal="center"/>
      <protection locked="0"/>
    </xf>
    <xf numFmtId="164" fontId="17" fillId="5" borderId="1" xfId="0" applyNumberFormat="1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 applyProtection="1">
      <alignment horizontal="center"/>
      <protection locked="0"/>
    </xf>
    <xf numFmtId="164" fontId="18" fillId="7" borderId="0" xfId="0" applyNumberFormat="1" applyFont="1" applyFill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7" borderId="9" xfId="0" applyFill="1" applyBorder="1" applyProtection="1">
      <protection locked="0"/>
    </xf>
    <xf numFmtId="164" fontId="20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4" fontId="10" fillId="7" borderId="0" xfId="0" applyNumberFormat="1" applyFont="1" applyFill="1" applyAlignment="1">
      <alignment horizontal="center"/>
    </xf>
    <xf numFmtId="4" fontId="0" fillId="7" borderId="0" xfId="0" applyNumberFormat="1" applyFill="1"/>
    <xf numFmtId="2" fontId="2" fillId="7" borderId="0" xfId="0" applyNumberFormat="1" applyFont="1" applyFill="1"/>
    <xf numFmtId="164" fontId="0" fillId="7" borderId="0" xfId="0" applyNumberFormat="1" applyFill="1"/>
    <xf numFmtId="165" fontId="0" fillId="7" borderId="0" xfId="0" applyNumberFormat="1" applyFill="1"/>
    <xf numFmtId="16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164" fontId="10" fillId="5" borderId="0" xfId="0" applyNumberFormat="1" applyFont="1" applyFill="1"/>
    <xf numFmtId="0" fontId="10" fillId="0" borderId="10" xfId="0" applyFont="1" applyBorder="1" applyProtection="1">
      <protection locked="0"/>
    </xf>
    <xf numFmtId="4" fontId="6" fillId="6" borderId="1" xfId="0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8" fillId="5" borderId="2" xfId="0" applyNumberFormat="1" applyFont="1" applyFill="1" applyBorder="1" applyProtection="1">
      <protection locked="0"/>
    </xf>
    <xf numFmtId="165" fontId="23" fillId="3" borderId="1" xfId="0" applyNumberFormat="1" applyFont="1" applyFill="1" applyBorder="1"/>
    <xf numFmtId="164" fontId="23" fillId="3" borderId="1" xfId="0" applyNumberFormat="1" applyFont="1" applyFill="1" applyBorder="1"/>
    <xf numFmtId="4" fontId="19" fillId="7" borderId="0" xfId="0" applyNumberFormat="1" applyFont="1" applyFill="1" applyAlignment="1">
      <alignment horizontal="center"/>
    </xf>
    <xf numFmtId="4" fontId="10" fillId="6" borderId="6" xfId="0" applyNumberFormat="1" applyFont="1" applyFill="1" applyBorder="1" applyAlignment="1">
      <alignment horizontal="left"/>
    </xf>
    <xf numFmtId="4" fontId="10" fillId="6" borderId="7" xfId="0" applyNumberFormat="1" applyFont="1" applyFill="1" applyBorder="1" applyAlignment="1">
      <alignment horizontal="left"/>
    </xf>
    <xf numFmtId="4" fontId="10" fillId="6" borderId="8" xfId="0" applyNumberFormat="1" applyFont="1" applyFill="1" applyBorder="1" applyAlignment="1">
      <alignment horizontal="left"/>
    </xf>
    <xf numFmtId="0" fontId="10" fillId="7" borderId="0" xfId="0" applyFont="1" applyFill="1" applyAlignment="1">
      <alignment horizontal="center"/>
    </xf>
    <xf numFmtId="164" fontId="0" fillId="5" borderId="12" xfId="0" applyNumberFormat="1" applyFill="1" applyBorder="1"/>
    <xf numFmtId="164" fontId="0" fillId="5" borderId="13" xfId="0" applyNumberFormat="1" applyFill="1" applyBorder="1"/>
    <xf numFmtId="165" fontId="0" fillId="5" borderId="13" xfId="0" applyNumberFormat="1" applyFill="1" applyBorder="1"/>
    <xf numFmtId="164" fontId="0" fillId="5" borderId="13" xfId="0" applyNumberFormat="1" applyFill="1" applyBorder="1" applyAlignment="1">
      <alignment horizontal="center"/>
    </xf>
    <xf numFmtId="4" fontId="0" fillId="5" borderId="13" xfId="0" applyNumberFormat="1" applyFill="1" applyBorder="1"/>
    <xf numFmtId="4" fontId="0" fillId="5" borderId="14" xfId="0" applyNumberFormat="1" applyFill="1" applyBorder="1"/>
    <xf numFmtId="4" fontId="0" fillId="5" borderId="18" xfId="0" applyNumberFormat="1" applyFill="1" applyBorder="1"/>
    <xf numFmtId="2" fontId="2" fillId="5" borderId="0" xfId="0" applyNumberFormat="1" applyFont="1" applyFill="1"/>
    <xf numFmtId="4" fontId="0" fillId="5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4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4" fontId="1" fillId="5" borderId="0" xfId="0" applyNumberFormat="1" applyFont="1" applyFill="1"/>
    <xf numFmtId="2" fontId="1" fillId="5" borderId="0" xfId="0" applyNumberFormat="1" applyFont="1" applyFill="1" applyAlignment="1">
      <alignment horizontal="center"/>
    </xf>
    <xf numFmtId="4" fontId="0" fillId="5" borderId="11" xfId="0" applyNumberFormat="1" applyFill="1" applyBorder="1"/>
    <xf numFmtId="4" fontId="21" fillId="5" borderId="18" xfId="0" applyNumberFormat="1" applyFont="1" applyFill="1" applyBorder="1"/>
    <xf numFmtId="2" fontId="21" fillId="5" borderId="0" xfId="0" applyNumberFormat="1" applyFont="1" applyFill="1"/>
    <xf numFmtId="4" fontId="21" fillId="5" borderId="0" xfId="0" applyNumberFormat="1" applyFont="1" applyFill="1"/>
    <xf numFmtId="4" fontId="22" fillId="5" borderId="0" xfId="0" applyNumberFormat="1" applyFont="1" applyFill="1" applyAlignment="1">
      <alignment horizontal="center"/>
    </xf>
    <xf numFmtId="4" fontId="16" fillId="5" borderId="0" xfId="0" applyNumberFormat="1" applyFont="1" applyFill="1" applyAlignment="1">
      <alignment horizontal="center"/>
    </xf>
    <xf numFmtId="4" fontId="0" fillId="5" borderId="15" xfId="0" applyNumberFormat="1" applyFill="1" applyBorder="1"/>
    <xf numFmtId="2" fontId="2" fillId="5" borderId="16" xfId="0" applyNumberFormat="1" applyFont="1" applyFill="1" applyBorder="1"/>
    <xf numFmtId="4" fontId="0" fillId="5" borderId="16" xfId="0" applyNumberFormat="1" applyFill="1" applyBorder="1"/>
    <xf numFmtId="164" fontId="0" fillId="5" borderId="16" xfId="0" applyNumberFormat="1" applyFill="1" applyBorder="1"/>
    <xf numFmtId="165" fontId="0" fillId="5" borderId="16" xfId="0" applyNumberFormat="1" applyFill="1" applyBorder="1"/>
    <xf numFmtId="4" fontId="0" fillId="5" borderId="16" xfId="0" applyNumberFormat="1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4" fontId="1" fillId="5" borderId="16" xfId="0" applyNumberFormat="1" applyFont="1" applyFill="1" applyBorder="1"/>
    <xf numFmtId="2" fontId="1" fillId="5" borderId="16" xfId="0" applyNumberFormat="1" applyFont="1" applyFill="1" applyBorder="1" applyAlignment="1">
      <alignment horizontal="center"/>
    </xf>
    <xf numFmtId="4" fontId="0" fillId="5" borderId="17" xfId="0" applyNumberFormat="1" applyFill="1" applyBorder="1"/>
    <xf numFmtId="10" fontId="0" fillId="5" borderId="13" xfId="0" applyNumberFormat="1" applyFill="1" applyBorder="1"/>
    <xf numFmtId="10" fontId="1" fillId="5" borderId="0" xfId="0" applyNumberFormat="1" applyFont="1" applyFill="1"/>
    <xf numFmtId="10" fontId="16" fillId="5" borderId="0" xfId="0" applyNumberFormat="1" applyFont="1" applyFill="1" applyAlignment="1">
      <alignment horizontal="center"/>
    </xf>
    <xf numFmtId="10" fontId="2" fillId="3" borderId="5" xfId="0" applyNumberFormat="1" applyFont="1" applyFill="1" applyBorder="1"/>
    <xf numFmtId="10" fontId="6" fillId="3" borderId="5" xfId="0" applyNumberFormat="1" applyFont="1" applyFill="1" applyBorder="1"/>
    <xf numFmtId="10" fontId="0" fillId="7" borderId="0" xfId="0" applyNumberFormat="1" applyFill="1"/>
    <xf numFmtId="10" fontId="0" fillId="0" borderId="0" xfId="0" applyNumberFormat="1"/>
    <xf numFmtId="10" fontId="1" fillId="6" borderId="16" xfId="0" applyNumberFormat="1" applyFont="1" applyFill="1" applyBorder="1"/>
    <xf numFmtId="4" fontId="0" fillId="5" borderId="13" xfId="0" applyNumberFormat="1" applyFill="1" applyBorder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16" xfId="0" applyNumberFormat="1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10" fontId="0" fillId="5" borderId="13" xfId="0" applyNumberFormat="1" applyFill="1" applyBorder="1" applyAlignment="1">
      <alignment horizontal="center"/>
    </xf>
    <xf numFmtId="10" fontId="1" fillId="5" borderId="0" xfId="0" applyNumberFormat="1" applyFont="1" applyFill="1" applyAlignment="1">
      <alignment horizontal="center"/>
    </xf>
    <xf numFmtId="10" fontId="1" fillId="6" borderId="16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6" fillId="3" borderId="5" xfId="0" applyNumberFormat="1" applyFont="1" applyFill="1" applyBorder="1" applyAlignment="1">
      <alignment horizontal="center"/>
    </xf>
    <xf numFmtId="10" fontId="0" fillId="7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2" fontId="6" fillId="6" borderId="12" xfId="0" applyNumberFormat="1" applyFont="1" applyFill="1" applyBorder="1" applyAlignment="1">
      <alignment horizontal="center"/>
    </xf>
    <xf numFmtId="4" fontId="25" fillId="8" borderId="1" xfId="0" applyNumberFormat="1" applyFont="1" applyFill="1" applyBorder="1" applyAlignment="1">
      <alignment horizontal="center"/>
    </xf>
    <xf numFmtId="2" fontId="26" fillId="8" borderId="1" xfId="0" applyNumberFormat="1" applyFont="1" applyFill="1" applyBorder="1"/>
    <xf numFmtId="4" fontId="26" fillId="8" borderId="1" xfId="0" applyNumberFormat="1" applyFont="1" applyFill="1" applyBorder="1"/>
    <xf numFmtId="164" fontId="26" fillId="8" borderId="1" xfId="0" applyNumberFormat="1" applyFont="1" applyFill="1" applyBorder="1"/>
    <xf numFmtId="165" fontId="26" fillId="8" borderId="1" xfId="0" applyNumberFormat="1" applyFont="1" applyFill="1" applyBorder="1"/>
    <xf numFmtId="4" fontId="26" fillId="8" borderId="1" xfId="0" applyNumberFormat="1" applyFont="1" applyFill="1" applyBorder="1" applyAlignment="1">
      <alignment horizontal="center"/>
    </xf>
    <xf numFmtId="164" fontId="27" fillId="8" borderId="1" xfId="0" applyNumberFormat="1" applyFont="1" applyFill="1" applyBorder="1" applyAlignment="1">
      <alignment horizontal="center"/>
    </xf>
    <xf numFmtId="4" fontId="26" fillId="8" borderId="5" xfId="0" applyNumberFormat="1" applyFont="1" applyFill="1" applyBorder="1" applyAlignment="1">
      <alignment horizontal="center"/>
    </xf>
    <xf numFmtId="10" fontId="26" fillId="8" borderId="5" xfId="0" applyNumberFormat="1" applyFont="1" applyFill="1" applyBorder="1"/>
    <xf numFmtId="10" fontId="26" fillId="8" borderId="5" xfId="0" applyNumberFormat="1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10" fontId="28" fillId="6" borderId="20" xfId="0" applyNumberFormat="1" applyFont="1" applyFill="1" applyBorder="1" applyAlignment="1" applyProtection="1">
      <alignment horizontal="left"/>
    </xf>
    <xf numFmtId="4" fontId="28" fillId="6" borderId="21" xfId="0" applyNumberFormat="1" applyFont="1" applyFill="1" applyBorder="1" applyAlignment="1" applyProtection="1">
      <alignment horizontal="left"/>
    </xf>
    <xf numFmtId="0" fontId="29" fillId="6" borderId="21" xfId="0" applyFont="1" applyFill="1" applyBorder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0" fillId="6" borderId="2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7115-0DAF-45A9-ABE3-1482B1342FD1}">
  <dimension ref="A1:AS54"/>
  <sheetViews>
    <sheetView tabSelected="1" zoomScale="70" zoomScaleNormal="70" workbookViewId="0">
      <selection activeCell="D41" sqref="D41"/>
    </sheetView>
  </sheetViews>
  <sheetFormatPr defaultRowHeight="14.5"/>
  <cols>
    <col min="1" max="1" width="6.6328125" customWidth="1"/>
    <col min="2" max="2" width="5.81640625" customWidth="1"/>
    <col min="3" max="3" width="8.81640625" customWidth="1"/>
    <col min="4" max="4" width="15.81640625" style="1" customWidth="1"/>
    <col min="5" max="5" width="10.81640625" style="1" customWidth="1"/>
    <col min="6" max="6" width="6.81640625" style="2" customWidth="1"/>
    <col min="7" max="9" width="10.81640625" style="1" customWidth="1"/>
    <col min="10" max="10" width="12.81640625" style="4" customWidth="1"/>
    <col min="11" max="11" width="6.81640625" style="23" customWidth="1"/>
    <col min="12" max="12" width="12.81640625" style="49" customWidth="1"/>
    <col min="13" max="13" width="12.81640625" style="1" customWidth="1"/>
    <col min="14" max="14" width="10.81640625" style="1" customWidth="1"/>
    <col min="15" max="15" width="12.81640625" style="10" customWidth="1"/>
    <col min="16" max="17" width="12.81640625" style="1" customWidth="1"/>
    <col min="18" max="18" width="12.81640625" style="49" customWidth="1"/>
    <col min="19" max="20" width="6.81640625" style="95" customWidth="1"/>
    <col min="21" max="21" width="6.81640625" style="107" customWidth="1"/>
    <col min="22" max="22" width="6.81640625" style="16" customWidth="1"/>
    <col min="23" max="23" width="25.81640625" customWidth="1"/>
    <col min="24" max="24" width="12.81640625" style="25" customWidth="1"/>
    <col min="25" max="25" width="6.81640625" customWidth="1"/>
    <col min="33" max="45" width="8.90625" style="37"/>
  </cols>
  <sheetData>
    <row r="1" spans="1:32">
      <c r="A1" s="45" t="s">
        <v>29</v>
      </c>
      <c r="B1" s="45"/>
      <c r="C1" s="45"/>
      <c r="D1" s="50" t="s">
        <v>30</v>
      </c>
      <c r="E1" s="58"/>
      <c r="F1" s="59"/>
      <c r="G1" s="59"/>
      <c r="H1" s="59"/>
      <c r="I1" s="59"/>
      <c r="J1" s="59"/>
      <c r="K1" s="60"/>
      <c r="L1" s="61"/>
      <c r="M1" s="59"/>
      <c r="N1" s="59"/>
      <c r="O1" s="59"/>
      <c r="P1" s="59"/>
      <c r="Q1" s="59"/>
      <c r="R1" s="97"/>
      <c r="S1" s="89"/>
      <c r="T1" s="89"/>
      <c r="U1" s="101"/>
      <c r="V1" s="59"/>
      <c r="W1" s="62"/>
      <c r="X1" s="63"/>
      <c r="Y1" s="37"/>
      <c r="Z1" s="37"/>
      <c r="AA1" s="37"/>
      <c r="AB1" s="37"/>
      <c r="AC1" s="37"/>
      <c r="AD1" s="37"/>
      <c r="AE1" s="37"/>
      <c r="AF1" s="37"/>
    </row>
    <row r="2" spans="1:32" ht="15.5">
      <c r="A2" s="26" t="s">
        <v>0</v>
      </c>
      <c r="B2" s="11"/>
      <c r="C2" s="11"/>
      <c r="D2" s="27" t="s">
        <v>30</v>
      </c>
      <c r="E2" s="64"/>
      <c r="F2" s="65"/>
      <c r="G2" s="66"/>
      <c r="H2" s="66"/>
      <c r="I2" s="66"/>
      <c r="J2" s="67"/>
      <c r="K2" s="68"/>
      <c r="L2" s="69"/>
      <c r="M2" s="66"/>
      <c r="N2" s="66"/>
      <c r="O2" s="70"/>
      <c r="P2" s="66"/>
      <c r="Q2" s="71"/>
      <c r="R2" s="98"/>
      <c r="S2" s="90"/>
      <c r="T2" s="90"/>
      <c r="U2" s="102"/>
      <c r="V2" s="72"/>
      <c r="W2" s="66"/>
      <c r="X2" s="73"/>
      <c r="Y2" s="37"/>
      <c r="Z2" s="37"/>
      <c r="AA2" s="37"/>
      <c r="AB2" s="37"/>
      <c r="AC2" s="37"/>
      <c r="AD2" s="37"/>
      <c r="AE2" s="37"/>
      <c r="AF2" s="37"/>
    </row>
    <row r="3" spans="1:32" ht="15.5">
      <c r="A3" s="26" t="s">
        <v>1</v>
      </c>
      <c r="B3" s="26"/>
      <c r="C3" s="11"/>
      <c r="D3" s="20">
        <v>1000000</v>
      </c>
      <c r="E3" s="74"/>
      <c r="F3" s="75"/>
      <c r="G3" s="76"/>
      <c r="H3" s="76"/>
      <c r="I3" s="77" t="s">
        <v>49</v>
      </c>
      <c r="J3" s="77"/>
      <c r="K3" s="77"/>
      <c r="L3" s="77"/>
      <c r="M3" s="77"/>
      <c r="N3" s="78"/>
      <c r="O3" s="78"/>
      <c r="P3" s="78"/>
      <c r="Q3" s="78"/>
      <c r="R3" s="78"/>
      <c r="S3" s="91"/>
      <c r="T3" s="91"/>
      <c r="U3" s="91"/>
      <c r="V3" s="78"/>
      <c r="W3" s="78"/>
      <c r="X3" s="73"/>
      <c r="Y3" s="37"/>
      <c r="Z3" s="37"/>
      <c r="AA3" s="37"/>
      <c r="AB3" s="37"/>
      <c r="AC3" s="37"/>
      <c r="AD3" s="37"/>
      <c r="AE3" s="37"/>
      <c r="AF3" s="37"/>
    </row>
    <row r="4" spans="1:32">
      <c r="A4" s="26" t="s">
        <v>2</v>
      </c>
      <c r="B4" s="11"/>
      <c r="C4" s="11"/>
      <c r="D4" s="20">
        <v>70</v>
      </c>
      <c r="E4" s="64"/>
      <c r="F4" s="65"/>
      <c r="G4" s="66"/>
      <c r="H4" s="66"/>
      <c r="I4" s="66"/>
      <c r="J4" s="67"/>
      <c r="K4" s="68"/>
      <c r="L4" s="69"/>
      <c r="M4" s="66"/>
      <c r="N4" s="66"/>
      <c r="O4" s="70"/>
      <c r="P4" s="66"/>
      <c r="Q4" s="71"/>
      <c r="R4" s="98"/>
      <c r="S4" s="90"/>
      <c r="T4" s="90"/>
      <c r="U4" s="102"/>
      <c r="V4" s="72"/>
      <c r="W4" s="66"/>
      <c r="X4" s="73"/>
      <c r="Y4" s="37"/>
      <c r="Z4" s="37"/>
      <c r="AA4" s="37"/>
      <c r="AB4" s="37"/>
      <c r="AC4" s="37"/>
      <c r="AD4" s="37"/>
      <c r="AE4" s="37"/>
      <c r="AF4" s="37"/>
    </row>
    <row r="5" spans="1:32">
      <c r="A5" s="26" t="s">
        <v>3</v>
      </c>
      <c r="B5" s="11"/>
      <c r="C5" s="11"/>
      <c r="D5" s="21">
        <f>(D3*D4)/100</f>
        <v>700000</v>
      </c>
      <c r="E5" s="79"/>
      <c r="F5" s="80"/>
      <c r="G5" s="81"/>
      <c r="H5" s="81"/>
      <c r="I5" s="81"/>
      <c r="J5" s="82"/>
      <c r="K5" s="83"/>
      <c r="L5" s="84"/>
      <c r="M5" s="81"/>
      <c r="N5" s="81"/>
      <c r="O5" s="85"/>
      <c r="P5" s="81"/>
      <c r="Q5" s="86"/>
      <c r="R5" s="99" t="s">
        <v>46</v>
      </c>
      <c r="S5" s="96"/>
      <c r="T5" s="96"/>
      <c r="U5" s="103"/>
      <c r="V5" s="87"/>
      <c r="W5" s="81"/>
      <c r="X5" s="88"/>
      <c r="Y5" s="37"/>
      <c r="Z5" s="37"/>
      <c r="AA5" s="37"/>
      <c r="AB5" s="37"/>
      <c r="AC5" s="37"/>
      <c r="AD5" s="37"/>
      <c r="AE5" s="37"/>
      <c r="AF5" s="37"/>
    </row>
    <row r="6" spans="1:32" ht="20" customHeight="1">
      <c r="A6" s="138" t="s">
        <v>15</v>
      </c>
      <c r="B6" s="140" t="s">
        <v>39</v>
      </c>
      <c r="C6" s="140" t="s">
        <v>16</v>
      </c>
      <c r="D6" s="134" t="s">
        <v>28</v>
      </c>
      <c r="E6" s="146" t="s">
        <v>27</v>
      </c>
      <c r="F6" s="136" t="s">
        <v>24</v>
      </c>
      <c r="G6" s="134" t="s">
        <v>26</v>
      </c>
      <c r="H6" s="134" t="s">
        <v>25</v>
      </c>
      <c r="I6" s="134" t="s">
        <v>23</v>
      </c>
      <c r="J6" s="142" t="s">
        <v>40</v>
      </c>
      <c r="K6" s="144" t="s">
        <v>42</v>
      </c>
      <c r="L6" s="134" t="s">
        <v>41</v>
      </c>
      <c r="M6" s="134" t="s">
        <v>20</v>
      </c>
      <c r="N6" s="132" t="s">
        <v>21</v>
      </c>
      <c r="O6" s="130" t="s">
        <v>43</v>
      </c>
      <c r="P6" s="132" t="s">
        <v>17</v>
      </c>
      <c r="Q6" s="134" t="s">
        <v>22</v>
      </c>
      <c r="R6" s="132" t="s">
        <v>47</v>
      </c>
      <c r="S6" s="125" t="s">
        <v>48</v>
      </c>
      <c r="T6" s="125" t="s">
        <v>50</v>
      </c>
      <c r="U6" s="125" t="s">
        <v>45</v>
      </c>
      <c r="V6" s="136" t="s">
        <v>38</v>
      </c>
      <c r="W6" s="108" t="s">
        <v>31</v>
      </c>
      <c r="X6" s="109" t="s">
        <v>32</v>
      </c>
      <c r="Y6" s="37"/>
      <c r="Z6" s="37"/>
      <c r="AA6" s="37"/>
      <c r="AB6" s="37"/>
      <c r="AC6" s="37"/>
      <c r="AD6" s="37"/>
      <c r="AE6" s="37"/>
      <c r="AF6" s="37"/>
    </row>
    <row r="7" spans="1:32" ht="20" customHeight="1">
      <c r="A7" s="139"/>
      <c r="B7" s="141"/>
      <c r="C7" s="141"/>
      <c r="D7" s="135"/>
      <c r="E7" s="147"/>
      <c r="F7" s="137"/>
      <c r="G7" s="135"/>
      <c r="H7" s="135"/>
      <c r="I7" s="135"/>
      <c r="J7" s="143"/>
      <c r="K7" s="145"/>
      <c r="L7" s="135"/>
      <c r="M7" s="135"/>
      <c r="N7" s="133"/>
      <c r="O7" s="131"/>
      <c r="P7" s="133"/>
      <c r="Q7" s="135"/>
      <c r="R7" s="133"/>
      <c r="S7" s="126"/>
      <c r="T7" s="126"/>
      <c r="U7" s="126"/>
      <c r="V7" s="137"/>
      <c r="W7" s="110"/>
      <c r="X7" s="111" t="s">
        <v>33</v>
      </c>
      <c r="Y7" s="37"/>
      <c r="Z7" s="37"/>
      <c r="AA7" s="37"/>
      <c r="AB7" s="37"/>
      <c r="AC7" s="37"/>
      <c r="AD7" s="37"/>
      <c r="AE7" s="37"/>
      <c r="AF7" s="37"/>
    </row>
    <row r="8" spans="1:32" ht="15" thickBot="1">
      <c r="A8" s="28">
        <v>1</v>
      </c>
      <c r="B8" s="29" t="s">
        <v>4</v>
      </c>
      <c r="C8" s="29">
        <v>3</v>
      </c>
      <c r="D8" s="12">
        <f t="shared" ref="D8:D43" si="0">($D$3*C8/100)</f>
        <v>30000</v>
      </c>
      <c r="E8" s="29">
        <v>28750</v>
      </c>
      <c r="F8" s="13">
        <f>(E8/L8)*100</f>
        <v>3.0000000000000004</v>
      </c>
      <c r="G8" s="14">
        <f>(D8)</f>
        <v>30000</v>
      </c>
      <c r="H8" s="14">
        <f>(E8)</f>
        <v>28750</v>
      </c>
      <c r="I8" s="15">
        <f t="shared" ref="I8:I14" si="1">(E8-D8)</f>
        <v>-1250</v>
      </c>
      <c r="J8" s="15">
        <f>(I8)</f>
        <v>-1250</v>
      </c>
      <c r="K8" s="22">
        <f>((J8/G8)*100)</f>
        <v>-4.1666666666666661</v>
      </c>
      <c r="L8" s="47">
        <f>D3*(100+K8)/100</f>
        <v>958333.33333333326</v>
      </c>
      <c r="M8" s="17">
        <f>(L8*D4)/100</f>
        <v>670833.33333333326</v>
      </c>
      <c r="N8" s="14">
        <f>(M8)*F8/100</f>
        <v>20125</v>
      </c>
      <c r="O8" s="30">
        <v>30000</v>
      </c>
      <c r="P8" s="14">
        <f>O8</f>
        <v>30000</v>
      </c>
      <c r="Q8" s="14">
        <f>M8-P8</f>
        <v>640833.33333333326</v>
      </c>
      <c r="R8" s="30"/>
      <c r="S8" s="30"/>
      <c r="T8" s="30"/>
      <c r="U8" s="30"/>
      <c r="V8" s="24">
        <f t="shared" ref="V8:V14" si="2">(P8/H8)*100</f>
        <v>104.34782608695652</v>
      </c>
      <c r="W8" s="46"/>
      <c r="Y8" s="37"/>
      <c r="Z8" s="37"/>
      <c r="AA8" s="37"/>
      <c r="AB8" s="37"/>
      <c r="AC8" s="37"/>
      <c r="AD8" s="37"/>
      <c r="AE8" s="37"/>
      <c r="AF8" s="37"/>
    </row>
    <row r="9" spans="1:32">
      <c r="A9" s="28">
        <v>2</v>
      </c>
      <c r="B9" s="29" t="s">
        <v>5</v>
      </c>
      <c r="C9" s="29">
        <v>3.5</v>
      </c>
      <c r="D9" s="12">
        <f t="shared" si="0"/>
        <v>35000</v>
      </c>
      <c r="E9" s="29">
        <v>31420</v>
      </c>
      <c r="F9" s="13">
        <f t="shared" ref="F9:F42" si="3">(E9/L9)*100</f>
        <v>3.3942163869037727</v>
      </c>
      <c r="G9" s="14">
        <f t="shared" ref="G9:H42" si="4">(G8+D9)</f>
        <v>65000</v>
      </c>
      <c r="H9" s="14">
        <f t="shared" si="4"/>
        <v>60170</v>
      </c>
      <c r="I9" s="15">
        <f t="shared" si="1"/>
        <v>-3580</v>
      </c>
      <c r="J9" s="15">
        <f t="shared" ref="J9:J14" si="5">(J8+I9)</f>
        <v>-4830</v>
      </c>
      <c r="K9" s="22">
        <f t="shared" ref="K9:K14" si="6">((J9/G9)*100)</f>
        <v>-7.430769230769231</v>
      </c>
      <c r="L9" s="47">
        <f>D3*(100+K9)/100</f>
        <v>925692.30769230763</v>
      </c>
      <c r="M9" s="17">
        <f>(L9*D4)/100</f>
        <v>647984.61538461538</v>
      </c>
      <c r="N9" s="14">
        <f>(M9*F9/100)</f>
        <v>21994</v>
      </c>
      <c r="O9" s="30">
        <v>21000</v>
      </c>
      <c r="P9" s="14">
        <f>(P8+O9)</f>
        <v>51000</v>
      </c>
      <c r="Q9" s="14">
        <f t="shared" ref="Q9:Q42" si="7">M9-P9</f>
        <v>596984.61538461538</v>
      </c>
      <c r="R9" s="30"/>
      <c r="S9" s="30"/>
      <c r="T9" s="30"/>
      <c r="U9" s="30"/>
      <c r="V9" s="24">
        <f t="shared" si="2"/>
        <v>84.759847099883672</v>
      </c>
      <c r="W9" s="34"/>
      <c r="X9" s="54">
        <f>AVERAGE(E8:E14)</f>
        <v>35760</v>
      </c>
      <c r="Y9" s="57" t="s">
        <v>34</v>
      </c>
      <c r="Z9" s="37"/>
      <c r="AA9" s="37"/>
      <c r="AB9" s="37"/>
      <c r="AC9" s="37"/>
      <c r="AD9" s="37"/>
      <c r="AE9" s="37"/>
      <c r="AF9" s="37"/>
    </row>
    <row r="10" spans="1:32">
      <c r="A10" s="28">
        <v>3</v>
      </c>
      <c r="B10" s="29" t="s">
        <v>6</v>
      </c>
      <c r="C10" s="29">
        <v>3.5</v>
      </c>
      <c r="D10" s="12">
        <f t="shared" si="0"/>
        <v>35000</v>
      </c>
      <c r="E10" s="29">
        <v>32000</v>
      </c>
      <c r="F10" s="13">
        <f t="shared" si="3"/>
        <v>3.4718455028751221</v>
      </c>
      <c r="G10" s="14">
        <f t="shared" si="4"/>
        <v>100000</v>
      </c>
      <c r="H10" s="14">
        <f t="shared" si="4"/>
        <v>92170</v>
      </c>
      <c r="I10" s="15">
        <f t="shared" si="1"/>
        <v>-3000</v>
      </c>
      <c r="J10" s="15">
        <f t="shared" si="5"/>
        <v>-7830</v>
      </c>
      <c r="K10" s="22">
        <f t="shared" si="6"/>
        <v>-7.8299999999999992</v>
      </c>
      <c r="L10" s="47">
        <f>D3*(100+K10)/100</f>
        <v>921700</v>
      </c>
      <c r="M10" s="17">
        <f>(L10*D4)/100</f>
        <v>645190</v>
      </c>
      <c r="N10" s="14">
        <f>(M10)*F10/100</f>
        <v>22400</v>
      </c>
      <c r="O10" s="30">
        <v>27500</v>
      </c>
      <c r="P10" s="14">
        <f>(P9+O10)</f>
        <v>78500</v>
      </c>
      <c r="Q10" s="14">
        <f t="shared" si="7"/>
        <v>566690</v>
      </c>
      <c r="R10" s="30"/>
      <c r="S10" s="30"/>
      <c r="T10" s="30"/>
      <c r="U10" s="30"/>
      <c r="V10" s="24">
        <f t="shared" si="2"/>
        <v>85.16870999240534</v>
      </c>
      <c r="W10" s="34"/>
      <c r="X10" s="55">
        <f>AVERAGE(E16:E22)</f>
        <v>30185.714285714286</v>
      </c>
      <c r="Y10" s="57" t="s">
        <v>36</v>
      </c>
      <c r="Z10" s="37"/>
      <c r="AA10" s="37"/>
      <c r="AB10" s="37"/>
      <c r="AC10" s="37"/>
      <c r="AD10" s="37"/>
      <c r="AE10" s="37"/>
      <c r="AF10" s="37"/>
    </row>
    <row r="11" spans="1:32">
      <c r="A11" s="28">
        <v>4</v>
      </c>
      <c r="B11" s="29" t="s">
        <v>7</v>
      </c>
      <c r="C11" s="29">
        <v>4</v>
      </c>
      <c r="D11" s="12">
        <f t="shared" si="0"/>
        <v>40000</v>
      </c>
      <c r="E11" s="29">
        <v>38750</v>
      </c>
      <c r="F11" s="13">
        <f t="shared" si="3"/>
        <v>4.1437519095630915</v>
      </c>
      <c r="G11" s="14">
        <f t="shared" si="4"/>
        <v>140000</v>
      </c>
      <c r="H11" s="14">
        <f t="shared" si="4"/>
        <v>130920</v>
      </c>
      <c r="I11" s="15">
        <f t="shared" si="1"/>
        <v>-1250</v>
      </c>
      <c r="J11" s="15">
        <f t="shared" si="5"/>
        <v>-9080</v>
      </c>
      <c r="K11" s="22">
        <f t="shared" si="6"/>
        <v>-6.4857142857142867</v>
      </c>
      <c r="L11" s="47">
        <f>D3*(100+K11)/100</f>
        <v>935142.85714285716</v>
      </c>
      <c r="M11" s="17">
        <f>(L11*D4)/100</f>
        <v>654600</v>
      </c>
      <c r="N11" s="14">
        <f>(M11)*F11/100</f>
        <v>27124.999999999996</v>
      </c>
      <c r="O11" s="30">
        <v>36000</v>
      </c>
      <c r="P11" s="14">
        <f>(P10+O11)</f>
        <v>114500</v>
      </c>
      <c r="Q11" s="14">
        <f t="shared" si="7"/>
        <v>540100</v>
      </c>
      <c r="R11" s="30"/>
      <c r="S11" s="30"/>
      <c r="T11" s="30"/>
      <c r="U11" s="30"/>
      <c r="V11" s="24">
        <f t="shared" si="2"/>
        <v>87.457989611976785</v>
      </c>
      <c r="W11" s="34"/>
      <c r="X11" s="55">
        <f>AVERAGE(E24:E30)</f>
        <v>23085.714285714286</v>
      </c>
      <c r="Y11" s="57" t="s">
        <v>44</v>
      </c>
      <c r="Z11" s="37"/>
      <c r="AA11" s="37"/>
      <c r="AB11" s="37"/>
      <c r="AC11" s="37"/>
      <c r="AD11" s="37"/>
      <c r="AE11" s="37"/>
      <c r="AF11" s="37"/>
    </row>
    <row r="12" spans="1:32">
      <c r="A12" s="28">
        <v>5</v>
      </c>
      <c r="B12" s="29" t="s">
        <v>8</v>
      </c>
      <c r="C12" s="29">
        <v>4.5</v>
      </c>
      <c r="D12" s="12">
        <f t="shared" si="0"/>
        <v>45000</v>
      </c>
      <c r="E12" s="29">
        <v>43100</v>
      </c>
      <c r="F12" s="13">
        <f t="shared" si="3"/>
        <v>4.5819446040684984</v>
      </c>
      <c r="G12" s="14">
        <f t="shared" si="4"/>
        <v>185000</v>
      </c>
      <c r="H12" s="14">
        <f t="shared" si="4"/>
        <v>174020</v>
      </c>
      <c r="I12" s="15">
        <f t="shared" si="1"/>
        <v>-1900</v>
      </c>
      <c r="J12" s="15">
        <f t="shared" si="5"/>
        <v>-10980</v>
      </c>
      <c r="K12" s="22">
        <f t="shared" si="6"/>
        <v>-5.9351351351351358</v>
      </c>
      <c r="L12" s="47">
        <f>D3*(100+K12)/100</f>
        <v>940648.64864864852</v>
      </c>
      <c r="M12" s="17">
        <f>(L12*D4)/100</f>
        <v>658454.05405405397</v>
      </c>
      <c r="N12" s="14">
        <f>(M12)*F12/100</f>
        <v>30170</v>
      </c>
      <c r="O12" s="30">
        <v>34000</v>
      </c>
      <c r="P12" s="14">
        <f t="shared" ref="P12:P14" si="8">(P11+O12)</f>
        <v>148500</v>
      </c>
      <c r="Q12" s="14">
        <f t="shared" si="7"/>
        <v>509954.05405405397</v>
      </c>
      <c r="R12" s="30"/>
      <c r="S12" s="30"/>
      <c r="T12" s="30"/>
      <c r="U12" s="30"/>
      <c r="V12" s="24">
        <f t="shared" si="2"/>
        <v>85.335018963337546</v>
      </c>
      <c r="W12" s="34"/>
      <c r="X12" s="55">
        <f>AVERAGE(E32:E38)</f>
        <v>29535.714285714286</v>
      </c>
      <c r="Y12" s="57" t="s">
        <v>35</v>
      </c>
      <c r="Z12" s="37"/>
      <c r="AA12" s="37"/>
      <c r="AB12" s="37"/>
      <c r="AC12" s="37"/>
      <c r="AD12" s="37"/>
      <c r="AE12" s="37"/>
      <c r="AF12" s="37"/>
    </row>
    <row r="13" spans="1:32" ht="15" thickBot="1">
      <c r="A13" s="28">
        <v>6</v>
      </c>
      <c r="B13" s="29" t="s">
        <v>9</v>
      </c>
      <c r="C13" s="29">
        <v>5.5</v>
      </c>
      <c r="D13" s="12">
        <f t="shared" si="0"/>
        <v>55000</v>
      </c>
      <c r="E13" s="29">
        <v>53200</v>
      </c>
      <c r="F13" s="13">
        <f t="shared" si="3"/>
        <v>5.6192236598890943</v>
      </c>
      <c r="G13" s="14">
        <f t="shared" si="4"/>
        <v>240000</v>
      </c>
      <c r="H13" s="14">
        <f t="shared" si="4"/>
        <v>227220</v>
      </c>
      <c r="I13" s="15">
        <f t="shared" si="1"/>
        <v>-1800</v>
      </c>
      <c r="J13" s="15">
        <f t="shared" si="5"/>
        <v>-12780</v>
      </c>
      <c r="K13" s="22">
        <f t="shared" si="6"/>
        <v>-5.3250000000000002</v>
      </c>
      <c r="L13" s="47">
        <f>D3*(100+K13)/100</f>
        <v>946750</v>
      </c>
      <c r="M13" s="17">
        <f>(L13*D4)/100</f>
        <v>662725</v>
      </c>
      <c r="N13" s="14">
        <f>(M13)*F13/100</f>
        <v>37240</v>
      </c>
      <c r="O13" s="30">
        <v>1000</v>
      </c>
      <c r="P13" s="14">
        <f t="shared" si="8"/>
        <v>149500</v>
      </c>
      <c r="Q13" s="14">
        <f t="shared" si="7"/>
        <v>513225</v>
      </c>
      <c r="R13" s="30"/>
      <c r="S13" s="30"/>
      <c r="T13" s="30"/>
      <c r="U13" s="30"/>
      <c r="V13" s="24">
        <f t="shared" si="2"/>
        <v>65.795264501364315</v>
      </c>
      <c r="W13" s="34"/>
      <c r="X13" s="56">
        <f>AVERAGE(E40:E42)</f>
        <v>40740</v>
      </c>
      <c r="Y13" s="57" t="s">
        <v>37</v>
      </c>
      <c r="Z13" s="37"/>
      <c r="AA13" s="37"/>
      <c r="AB13" s="37"/>
      <c r="AC13" s="37"/>
      <c r="AD13" s="37"/>
      <c r="AE13" s="37"/>
      <c r="AF13" s="37"/>
    </row>
    <row r="14" spans="1:32">
      <c r="A14" s="28">
        <v>7</v>
      </c>
      <c r="B14" s="29" t="s">
        <v>10</v>
      </c>
      <c r="C14" s="29">
        <v>2</v>
      </c>
      <c r="D14" s="12">
        <f t="shared" si="0"/>
        <v>20000</v>
      </c>
      <c r="E14" s="29">
        <v>23100</v>
      </c>
      <c r="F14" s="13">
        <f>(E14/L14)*100</f>
        <v>2.3993288590604025</v>
      </c>
      <c r="G14" s="14">
        <f t="shared" si="4"/>
        <v>260000</v>
      </c>
      <c r="H14" s="14">
        <f t="shared" si="4"/>
        <v>250320</v>
      </c>
      <c r="I14" s="15">
        <f t="shared" si="1"/>
        <v>3100</v>
      </c>
      <c r="J14" s="15">
        <f t="shared" si="5"/>
        <v>-9680</v>
      </c>
      <c r="K14" s="22">
        <f t="shared" si="6"/>
        <v>-3.7230769230769232</v>
      </c>
      <c r="L14" s="47">
        <f>D3*(100+K14)/100</f>
        <v>962769.23076923087</v>
      </c>
      <c r="M14" s="17">
        <f>(L14*D4)/100</f>
        <v>673938.46153846162</v>
      </c>
      <c r="N14" s="14">
        <f>(M14)*F14/100</f>
        <v>16170</v>
      </c>
      <c r="O14" s="30">
        <v>0</v>
      </c>
      <c r="P14" s="14">
        <f t="shared" si="8"/>
        <v>149500</v>
      </c>
      <c r="Q14" s="14">
        <f t="shared" si="7"/>
        <v>524438.46153846162</v>
      </c>
      <c r="R14" s="30"/>
      <c r="S14" s="30"/>
      <c r="T14" s="30"/>
      <c r="U14" s="30"/>
      <c r="V14" s="24">
        <f t="shared" si="2"/>
        <v>59.723553851070633</v>
      </c>
      <c r="W14" s="34"/>
      <c r="X14" s="53"/>
      <c r="Y14" s="37"/>
      <c r="Z14" s="37"/>
      <c r="AA14" s="37"/>
      <c r="AB14" s="37"/>
      <c r="AC14" s="37"/>
      <c r="AD14" s="37"/>
      <c r="AE14" s="37"/>
    </row>
    <row r="15" spans="1:32" ht="15" customHeight="1">
      <c r="A15" s="127" t="s">
        <v>11</v>
      </c>
      <c r="B15" s="128"/>
      <c r="C15" s="3">
        <f>SUM(C8:C14)</f>
        <v>26</v>
      </c>
      <c r="D15" s="3">
        <f t="shared" si="0"/>
        <v>260000</v>
      </c>
      <c r="E15" s="3">
        <f>SUM(E8:E14)</f>
        <v>250320</v>
      </c>
      <c r="F15" s="7">
        <f>(E15/L14)*100</f>
        <v>25.999999999999996</v>
      </c>
      <c r="G15" s="5"/>
      <c r="H15" s="5"/>
      <c r="I15" s="5"/>
      <c r="J15" s="52">
        <f>J14</f>
        <v>-9680</v>
      </c>
      <c r="K15" s="51">
        <f>F15-C15</f>
        <v>0</v>
      </c>
      <c r="L15" s="47"/>
      <c r="M15" s="18"/>
      <c r="N15" s="5">
        <f>SUM(N8:N14)</f>
        <v>175224</v>
      </c>
      <c r="O15" s="31">
        <f>SUM(O8:O14)</f>
        <v>149500</v>
      </c>
      <c r="P15" s="5"/>
      <c r="Q15" s="5"/>
      <c r="R15" s="100">
        <f>E15-O15</f>
        <v>100820</v>
      </c>
      <c r="S15" s="92">
        <f>(R15/E15)</f>
        <v>0.40276446148929368</v>
      </c>
      <c r="T15" s="92"/>
      <c r="U15" s="104"/>
      <c r="V15" s="24">
        <f>V14</f>
        <v>59.723553851070633</v>
      </c>
      <c r="W15" s="35"/>
      <c r="X15" s="36"/>
      <c r="Y15" s="33"/>
      <c r="Z15" s="37"/>
      <c r="AA15" s="37"/>
      <c r="AB15" s="37"/>
      <c r="AC15" s="37"/>
      <c r="AD15" s="37"/>
      <c r="AE15" s="37"/>
      <c r="AF15" s="37"/>
    </row>
    <row r="16" spans="1:32">
      <c r="A16" s="28">
        <v>8</v>
      </c>
      <c r="B16" s="29" t="s">
        <v>4</v>
      </c>
      <c r="C16" s="29">
        <v>3</v>
      </c>
      <c r="D16" s="12">
        <f t="shared" si="0"/>
        <v>30000</v>
      </c>
      <c r="E16" s="29">
        <v>26500</v>
      </c>
      <c r="F16" s="13">
        <f t="shared" si="3"/>
        <v>2.7761722418900368</v>
      </c>
      <c r="G16" s="14">
        <f>(G14+D16)</f>
        <v>290000</v>
      </c>
      <c r="H16" s="14">
        <f>(H14+E16)</f>
        <v>276820</v>
      </c>
      <c r="I16" s="15">
        <f t="shared" ref="I16:I22" si="9">(E16-D16)</f>
        <v>-3500</v>
      </c>
      <c r="J16" s="15">
        <f>(J14+I16)</f>
        <v>-13180</v>
      </c>
      <c r="K16" s="22">
        <f t="shared" ref="K16:K22" si="10">((J16/G16)*100)</f>
        <v>-4.544827586206897</v>
      </c>
      <c r="L16" s="47">
        <f>D3*(100+K16)/100</f>
        <v>954551.72413793101</v>
      </c>
      <c r="M16" s="17">
        <f>(L16*D4)/100</f>
        <v>668186.20689655165</v>
      </c>
      <c r="N16" s="14">
        <f t="shared" ref="N16:N22" si="11">(M16)*F16/100</f>
        <v>18549.999999999996</v>
      </c>
      <c r="O16" s="30">
        <v>28000</v>
      </c>
      <c r="P16" s="14">
        <f>(P14+O16)</f>
        <v>177500</v>
      </c>
      <c r="Q16" s="14">
        <f t="shared" si="7"/>
        <v>490686.20689655165</v>
      </c>
      <c r="R16" s="30"/>
      <c r="S16" s="30"/>
      <c r="T16" s="30"/>
      <c r="U16" s="30"/>
      <c r="V16" s="24">
        <f t="shared" ref="V16:V22" si="12">(P16/H16)*100</f>
        <v>64.121089516653413</v>
      </c>
      <c r="W16" s="34"/>
      <c r="X16" s="38"/>
      <c r="Y16" s="37"/>
      <c r="Z16" s="37"/>
      <c r="AA16" s="37"/>
      <c r="AB16" s="37"/>
      <c r="AC16" s="37"/>
      <c r="AD16" s="37"/>
      <c r="AE16" s="37"/>
      <c r="AF16" s="37"/>
    </row>
    <row r="17" spans="1:32">
      <c r="A17" s="28">
        <v>9</v>
      </c>
      <c r="B17" s="29" t="s">
        <v>5</v>
      </c>
      <c r="C17" s="29">
        <v>3</v>
      </c>
      <c r="D17" s="12">
        <f t="shared" si="0"/>
        <v>30000</v>
      </c>
      <c r="E17" s="29">
        <v>29300</v>
      </c>
      <c r="F17" s="13">
        <f t="shared" si="3"/>
        <v>3.0628511694760228</v>
      </c>
      <c r="G17" s="14">
        <f t="shared" ref="G17:H22" si="13">(G16+D17)</f>
        <v>320000</v>
      </c>
      <c r="H17" s="14">
        <f t="shared" si="13"/>
        <v>306120</v>
      </c>
      <c r="I17" s="15">
        <f t="shared" si="9"/>
        <v>-700</v>
      </c>
      <c r="J17" s="15">
        <f t="shared" ref="J17:J22" si="14">(J16+I17)</f>
        <v>-13880</v>
      </c>
      <c r="K17" s="22">
        <f t="shared" si="10"/>
        <v>-4.3374999999999995</v>
      </c>
      <c r="L17" s="47">
        <f>D3*(100+K17)/100</f>
        <v>956625</v>
      </c>
      <c r="M17" s="17">
        <f>(L17*D4)/100</f>
        <v>669637.5</v>
      </c>
      <c r="N17" s="14">
        <f t="shared" si="11"/>
        <v>20510.000000000004</v>
      </c>
      <c r="O17" s="30">
        <v>26000</v>
      </c>
      <c r="P17" s="14">
        <f>(P16+O17)</f>
        <v>203500</v>
      </c>
      <c r="Q17" s="14">
        <f t="shared" si="7"/>
        <v>466137.5</v>
      </c>
      <c r="R17" s="30"/>
      <c r="S17" s="30"/>
      <c r="T17" s="30"/>
      <c r="U17" s="30"/>
      <c r="V17" s="24">
        <f t="shared" si="12"/>
        <v>66.477198484254544</v>
      </c>
      <c r="W17" s="34"/>
      <c r="X17" s="38"/>
      <c r="Y17" s="37"/>
      <c r="Z17" s="37"/>
      <c r="AA17" s="37"/>
      <c r="AB17" s="37"/>
      <c r="AC17" s="37"/>
      <c r="AD17" s="37"/>
      <c r="AE17" s="37"/>
      <c r="AF17" s="37"/>
    </row>
    <row r="18" spans="1:32">
      <c r="A18" s="28">
        <v>10</v>
      </c>
      <c r="B18" s="29" t="s">
        <v>6</v>
      </c>
      <c r="C18" s="29">
        <v>3.5</v>
      </c>
      <c r="D18" s="12">
        <f t="shared" si="0"/>
        <v>35000</v>
      </c>
      <c r="E18" s="29">
        <v>31200</v>
      </c>
      <c r="F18" s="13">
        <f t="shared" si="3"/>
        <v>3.2835289932408398</v>
      </c>
      <c r="G18" s="14">
        <f>(G17+D18)</f>
        <v>355000</v>
      </c>
      <c r="H18" s="14">
        <f t="shared" si="13"/>
        <v>337320</v>
      </c>
      <c r="I18" s="15">
        <f t="shared" si="9"/>
        <v>-3800</v>
      </c>
      <c r="J18" s="15">
        <f t="shared" si="14"/>
        <v>-17680</v>
      </c>
      <c r="K18" s="22">
        <f t="shared" si="10"/>
        <v>-4.9802816901408447</v>
      </c>
      <c r="L18" s="47">
        <f>D3*(100+K18)/100</f>
        <v>950197.18309859151</v>
      </c>
      <c r="M18" s="17">
        <f>(L18*D4)/100</f>
        <v>665138.02816901403</v>
      </c>
      <c r="N18" s="14">
        <f t="shared" si="11"/>
        <v>21840</v>
      </c>
      <c r="O18" s="30">
        <v>27000</v>
      </c>
      <c r="P18" s="14">
        <f>(P17+O18)</f>
        <v>230500</v>
      </c>
      <c r="Q18" s="14">
        <f t="shared" si="7"/>
        <v>434638.02816901403</v>
      </c>
      <c r="R18" s="30"/>
      <c r="S18" s="30"/>
      <c r="T18" s="30"/>
      <c r="U18" s="30"/>
      <c r="V18" s="24">
        <f t="shared" si="12"/>
        <v>68.332740424522711</v>
      </c>
      <c r="W18" s="34"/>
      <c r="X18" s="38"/>
      <c r="Y18" s="37"/>
      <c r="Z18" s="37"/>
      <c r="AA18" s="37"/>
      <c r="AB18" s="37"/>
      <c r="AC18" s="37"/>
      <c r="AD18" s="37"/>
      <c r="AE18" s="37"/>
      <c r="AF18" s="37"/>
    </row>
    <row r="19" spans="1:32">
      <c r="A19" s="28">
        <v>11</v>
      </c>
      <c r="B19" s="29" t="s">
        <v>7</v>
      </c>
      <c r="C19" s="29">
        <v>4</v>
      </c>
      <c r="D19" s="12">
        <f t="shared" si="0"/>
        <v>40000</v>
      </c>
      <c r="E19" s="29">
        <v>36500</v>
      </c>
      <c r="F19" s="13">
        <f t="shared" si="3"/>
        <v>3.8568027392862878</v>
      </c>
      <c r="G19" s="14">
        <f>(G18+D19)</f>
        <v>395000</v>
      </c>
      <c r="H19" s="14">
        <f t="shared" si="13"/>
        <v>373820</v>
      </c>
      <c r="I19" s="15">
        <f t="shared" si="9"/>
        <v>-3500</v>
      </c>
      <c r="J19" s="15">
        <f t="shared" si="14"/>
        <v>-21180</v>
      </c>
      <c r="K19" s="22">
        <f t="shared" si="10"/>
        <v>-5.3620253164556964</v>
      </c>
      <c r="L19" s="47">
        <f>D3*(100+K19)/100</f>
        <v>946379.74683544296</v>
      </c>
      <c r="M19" s="17">
        <f>(L19*D4)/100</f>
        <v>662465.82278481009</v>
      </c>
      <c r="N19" s="14">
        <f t="shared" si="11"/>
        <v>25550</v>
      </c>
      <c r="O19" s="30">
        <v>35200</v>
      </c>
      <c r="P19" s="14">
        <f t="shared" ref="P19:P22" si="15">(P18+O19)</f>
        <v>265700</v>
      </c>
      <c r="Q19" s="14">
        <f t="shared" si="7"/>
        <v>396765.82278481009</v>
      </c>
      <c r="R19" s="30"/>
      <c r="S19" s="30"/>
      <c r="T19" s="30"/>
      <c r="U19" s="30"/>
      <c r="V19" s="24">
        <f t="shared" si="12"/>
        <v>71.076988925151142</v>
      </c>
      <c r="W19" s="34"/>
      <c r="X19" s="38"/>
      <c r="Y19" s="37"/>
      <c r="Z19" s="37"/>
      <c r="AA19" s="37"/>
      <c r="AB19" s="37"/>
      <c r="AC19" s="37"/>
      <c r="AD19" s="37"/>
      <c r="AE19" s="37"/>
      <c r="AF19" s="37"/>
    </row>
    <row r="20" spans="1:32">
      <c r="A20" s="28">
        <v>12</v>
      </c>
      <c r="B20" s="29" t="s">
        <v>8</v>
      </c>
      <c r="C20" s="29">
        <v>4</v>
      </c>
      <c r="D20" s="12">
        <f t="shared" si="0"/>
        <v>40000</v>
      </c>
      <c r="E20" s="29">
        <v>36800</v>
      </c>
      <c r="F20" s="13">
        <f t="shared" si="3"/>
        <v>3.8984949588427265</v>
      </c>
      <c r="G20" s="14">
        <f>(G19+D20)</f>
        <v>435000</v>
      </c>
      <c r="H20" s="14">
        <f t="shared" si="13"/>
        <v>410620</v>
      </c>
      <c r="I20" s="15">
        <f t="shared" si="9"/>
        <v>-3200</v>
      </c>
      <c r="J20" s="15">
        <f t="shared" si="14"/>
        <v>-24380</v>
      </c>
      <c r="K20" s="22">
        <f t="shared" si="10"/>
        <v>-5.6045977011494257</v>
      </c>
      <c r="L20" s="47">
        <f>D3*(100+K20)/100</f>
        <v>943954.02298850566</v>
      </c>
      <c r="M20" s="17">
        <f>(L20*D4)/100</f>
        <v>660767.81609195401</v>
      </c>
      <c r="N20" s="14">
        <f t="shared" si="11"/>
        <v>25760.000000000004</v>
      </c>
      <c r="O20" s="30">
        <v>32000</v>
      </c>
      <c r="P20" s="14">
        <f t="shared" si="15"/>
        <v>297700</v>
      </c>
      <c r="Q20" s="14">
        <f t="shared" si="7"/>
        <v>363067.81609195401</v>
      </c>
      <c r="R20" s="30"/>
      <c r="S20" s="30"/>
      <c r="T20" s="30"/>
      <c r="U20" s="30"/>
      <c r="V20" s="24">
        <f t="shared" si="12"/>
        <v>72.500121767083925</v>
      </c>
      <c r="W20" s="34"/>
      <c r="X20" s="38"/>
      <c r="Y20" s="37"/>
      <c r="Z20" s="37"/>
      <c r="AA20" s="37"/>
      <c r="AB20" s="37"/>
      <c r="AC20" s="37"/>
      <c r="AD20" s="37"/>
      <c r="AE20" s="37"/>
      <c r="AF20" s="37"/>
    </row>
    <row r="21" spans="1:32">
      <c r="A21" s="28">
        <v>13</v>
      </c>
      <c r="B21" s="29" t="s">
        <v>9</v>
      </c>
      <c r="C21" s="29">
        <v>4</v>
      </c>
      <c r="D21" s="12">
        <f t="shared" si="0"/>
        <v>40000</v>
      </c>
      <c r="E21" s="29">
        <v>34500</v>
      </c>
      <c r="F21" s="13">
        <f t="shared" si="3"/>
        <v>3.6815914809489576</v>
      </c>
      <c r="G21" s="14">
        <f>(G20+D21)</f>
        <v>475000</v>
      </c>
      <c r="H21" s="14">
        <f t="shared" si="13"/>
        <v>445120</v>
      </c>
      <c r="I21" s="15">
        <f t="shared" si="9"/>
        <v>-5500</v>
      </c>
      <c r="J21" s="15">
        <f t="shared" si="14"/>
        <v>-29880</v>
      </c>
      <c r="K21" s="22">
        <f t="shared" si="10"/>
        <v>-6.2905263157894744</v>
      </c>
      <c r="L21" s="47">
        <f>D3*(100+K21)/100</f>
        <v>937094.73684210528</v>
      </c>
      <c r="M21" s="17">
        <f>(L21*D4)/100</f>
        <v>655966.31578947371</v>
      </c>
      <c r="N21" s="14">
        <f t="shared" si="11"/>
        <v>24150</v>
      </c>
      <c r="O21" s="30">
        <v>3500</v>
      </c>
      <c r="P21" s="14">
        <f t="shared" si="15"/>
        <v>301200</v>
      </c>
      <c r="Q21" s="14">
        <f t="shared" si="7"/>
        <v>354766.31578947371</v>
      </c>
      <c r="R21" s="30"/>
      <c r="S21" s="30"/>
      <c r="T21" s="30"/>
      <c r="U21" s="30"/>
      <c r="V21" s="24">
        <f t="shared" si="12"/>
        <v>67.667145938173974</v>
      </c>
      <c r="W21" s="34"/>
      <c r="X21" s="38"/>
      <c r="Y21" s="37"/>
      <c r="Z21" s="37"/>
      <c r="AA21" s="37"/>
      <c r="AB21" s="37"/>
      <c r="AC21" s="37"/>
      <c r="AD21" s="37"/>
      <c r="AE21" s="37"/>
      <c r="AF21" s="37"/>
    </row>
    <row r="22" spans="1:32">
      <c r="A22" s="28">
        <v>14</v>
      </c>
      <c r="B22" s="29" t="s">
        <v>10</v>
      </c>
      <c r="C22" s="29">
        <v>2</v>
      </c>
      <c r="D22" s="12">
        <f t="shared" si="0"/>
        <v>20000</v>
      </c>
      <c r="E22" s="29">
        <v>16500</v>
      </c>
      <c r="F22" s="13">
        <f t="shared" si="3"/>
        <v>1.7693124214722067</v>
      </c>
      <c r="G22" s="14">
        <f>(G21+D22)</f>
        <v>495000</v>
      </c>
      <c r="H22" s="14">
        <f t="shared" si="13"/>
        <v>461620</v>
      </c>
      <c r="I22" s="15">
        <f t="shared" si="9"/>
        <v>-3500</v>
      </c>
      <c r="J22" s="15">
        <f t="shared" si="14"/>
        <v>-33380</v>
      </c>
      <c r="K22" s="22">
        <f t="shared" si="10"/>
        <v>-6.7434343434343429</v>
      </c>
      <c r="L22" s="47">
        <f>D3*(100+K22)/100</f>
        <v>932565.65656565654</v>
      </c>
      <c r="M22" s="17">
        <f>(L22*D4)/100</f>
        <v>652795.95959595952</v>
      </c>
      <c r="N22" s="14">
        <f t="shared" si="11"/>
        <v>11550</v>
      </c>
      <c r="O22" s="30">
        <v>0</v>
      </c>
      <c r="P22" s="14">
        <f t="shared" si="15"/>
        <v>301200</v>
      </c>
      <c r="Q22" s="14">
        <f t="shared" si="7"/>
        <v>351595.95959595952</v>
      </c>
      <c r="R22" s="30"/>
      <c r="S22" s="30"/>
      <c r="T22" s="30"/>
      <c r="U22" s="30"/>
      <c r="V22" s="24">
        <f t="shared" si="12"/>
        <v>65.248472769810661</v>
      </c>
      <c r="W22" s="34"/>
      <c r="X22" s="38"/>
      <c r="Y22" s="37"/>
      <c r="Z22" s="37"/>
      <c r="AA22" s="37"/>
      <c r="AB22" s="37"/>
      <c r="AC22" s="37"/>
      <c r="AD22" s="37"/>
      <c r="AE22" s="37"/>
      <c r="AF22" s="37"/>
    </row>
    <row r="23" spans="1:32">
      <c r="A23" s="127" t="s">
        <v>12</v>
      </c>
      <c r="B23" s="128"/>
      <c r="C23" s="3">
        <f>SUM(C16:C22)</f>
        <v>23.5</v>
      </c>
      <c r="D23" s="3">
        <f t="shared" si="0"/>
        <v>235000</v>
      </c>
      <c r="E23" s="3">
        <f>SUM(E16:E22)</f>
        <v>211300</v>
      </c>
      <c r="F23" s="7">
        <f>(E23/L22)*100</f>
        <v>22.657922100428927</v>
      </c>
      <c r="G23" s="5"/>
      <c r="H23" s="5"/>
      <c r="I23" s="5"/>
      <c r="J23" s="8">
        <f>J22</f>
        <v>-33380</v>
      </c>
      <c r="K23" s="51">
        <f>F23-C23</f>
        <v>-0.84207789957107337</v>
      </c>
      <c r="L23" s="47"/>
      <c r="M23" s="18"/>
      <c r="N23" s="5">
        <f>SUM(N16:N22)</f>
        <v>147910</v>
      </c>
      <c r="O23" s="31">
        <f>SUM(O16:O22)</f>
        <v>151700</v>
      </c>
      <c r="P23" s="5"/>
      <c r="Q23" s="5"/>
      <c r="R23" s="100">
        <f>E23-O23</f>
        <v>59600</v>
      </c>
      <c r="S23" s="92">
        <f>(R23/E23)</f>
        <v>0.28206341694273546</v>
      </c>
      <c r="T23" s="92"/>
      <c r="U23" s="104"/>
      <c r="V23" s="24">
        <f>V22</f>
        <v>65.248472769810661</v>
      </c>
      <c r="W23" s="34"/>
      <c r="X23" s="38"/>
      <c r="Y23" s="37"/>
      <c r="Z23" s="37"/>
      <c r="AA23" s="37"/>
      <c r="AB23" s="37"/>
      <c r="AC23" s="37"/>
      <c r="AD23" s="37"/>
      <c r="AE23" s="37"/>
      <c r="AF23" s="37"/>
    </row>
    <row r="24" spans="1:32">
      <c r="A24" s="28">
        <v>15</v>
      </c>
      <c r="B24" s="29" t="s">
        <v>4</v>
      </c>
      <c r="C24" s="29">
        <v>3</v>
      </c>
      <c r="D24" s="12">
        <f t="shared" si="0"/>
        <v>30000</v>
      </c>
      <c r="E24" s="29">
        <v>26500</v>
      </c>
      <c r="F24" s="13">
        <f t="shared" si="3"/>
        <v>2.8502212570679335</v>
      </c>
      <c r="G24" s="14">
        <f>(G22+D24)</f>
        <v>525000</v>
      </c>
      <c r="H24" s="14">
        <f>(H22+E24)</f>
        <v>488120</v>
      </c>
      <c r="I24" s="15">
        <f t="shared" ref="I24:I30" si="16">(E24-D24)</f>
        <v>-3500</v>
      </c>
      <c r="J24" s="15">
        <f>(J22+I24)</f>
        <v>-36880</v>
      </c>
      <c r="K24" s="22">
        <f t="shared" ref="K24:K30" si="17">((J24/G24)*100)</f>
        <v>-7.0247619047619043</v>
      </c>
      <c r="L24" s="47">
        <f>D3*(100+K24)/100</f>
        <v>929752.38095238106</v>
      </c>
      <c r="M24" s="17">
        <f>(L24*D4)/100</f>
        <v>650826.66666666674</v>
      </c>
      <c r="N24" s="14">
        <f t="shared" ref="N24:N30" si="18">(M24)*F24/100</f>
        <v>18549.999999999996</v>
      </c>
      <c r="O24" s="30">
        <v>17500</v>
      </c>
      <c r="P24" s="14">
        <f>(P22+O24)</f>
        <v>318700</v>
      </c>
      <c r="Q24" s="14">
        <f t="shared" si="7"/>
        <v>332126.66666666674</v>
      </c>
      <c r="R24" s="30"/>
      <c r="S24" s="30"/>
      <c r="T24" s="30"/>
      <c r="U24" s="30"/>
      <c r="V24" s="24">
        <f t="shared" ref="V24:V30" si="19">(P24/H24)*100</f>
        <v>65.29132180611326</v>
      </c>
      <c r="W24" s="34"/>
      <c r="X24" s="38"/>
      <c r="Y24" s="37"/>
      <c r="Z24" s="37"/>
      <c r="AA24" s="37"/>
      <c r="AB24" s="37"/>
      <c r="AC24" s="37"/>
      <c r="AD24" s="37"/>
      <c r="AE24" s="37"/>
      <c r="AF24" s="37"/>
    </row>
    <row r="25" spans="1:32">
      <c r="A25" s="28">
        <v>16</v>
      </c>
      <c r="B25" s="29" t="s">
        <v>5</v>
      </c>
      <c r="C25" s="29">
        <v>2</v>
      </c>
      <c r="D25" s="12">
        <f t="shared" si="0"/>
        <v>20000</v>
      </c>
      <c r="E25" s="29">
        <v>16300</v>
      </c>
      <c r="F25" s="13">
        <f t="shared" si="3"/>
        <v>1.7611315966853021</v>
      </c>
      <c r="G25" s="14">
        <f t="shared" ref="G25:H30" si="20">(G24+D25)</f>
        <v>545000</v>
      </c>
      <c r="H25" s="14">
        <f t="shared" si="20"/>
        <v>504420</v>
      </c>
      <c r="I25" s="15">
        <f t="shared" si="16"/>
        <v>-3700</v>
      </c>
      <c r="J25" s="15">
        <f t="shared" ref="J25:J30" si="21">(J24+I25)</f>
        <v>-40580</v>
      </c>
      <c r="K25" s="22">
        <f t="shared" si="17"/>
        <v>-7.4458715596330274</v>
      </c>
      <c r="L25" s="47">
        <f>D3*(100+K25)/100</f>
        <v>925541.28440366965</v>
      </c>
      <c r="M25" s="17">
        <f>(L25*D4)/100</f>
        <v>647878.89908256871</v>
      </c>
      <c r="N25" s="14">
        <f t="shared" si="18"/>
        <v>11410</v>
      </c>
      <c r="O25" s="30">
        <v>16500</v>
      </c>
      <c r="P25" s="14">
        <f t="shared" ref="P25:P30" si="22">(P24+O25)</f>
        <v>335200</v>
      </c>
      <c r="Q25" s="14">
        <f t="shared" si="7"/>
        <v>312678.89908256871</v>
      </c>
      <c r="R25" s="30"/>
      <c r="S25" s="30"/>
      <c r="T25" s="30"/>
      <c r="U25" s="30"/>
      <c r="V25" s="24">
        <f t="shared" si="19"/>
        <v>66.452559375123911</v>
      </c>
      <c r="W25" s="34"/>
      <c r="X25" s="38"/>
      <c r="Y25" s="37"/>
      <c r="Z25" s="37"/>
      <c r="AA25" s="37"/>
      <c r="AB25" s="37"/>
      <c r="AC25" s="37"/>
      <c r="AD25" s="37"/>
      <c r="AE25" s="37"/>
      <c r="AF25" s="37"/>
    </row>
    <row r="26" spans="1:32">
      <c r="A26" s="28">
        <v>17</v>
      </c>
      <c r="B26" s="29" t="s">
        <v>6</v>
      </c>
      <c r="C26" s="29">
        <v>2</v>
      </c>
      <c r="D26" s="12">
        <f t="shared" si="0"/>
        <v>20000</v>
      </c>
      <c r="E26" s="29">
        <v>19200</v>
      </c>
      <c r="F26" s="13">
        <f t="shared" si="3"/>
        <v>2.0717314082731755</v>
      </c>
      <c r="G26" s="14">
        <f t="shared" si="4"/>
        <v>565000</v>
      </c>
      <c r="H26" s="14">
        <f t="shared" si="20"/>
        <v>523620</v>
      </c>
      <c r="I26" s="15">
        <f t="shared" si="16"/>
        <v>-800</v>
      </c>
      <c r="J26" s="15">
        <f t="shared" si="21"/>
        <v>-41380</v>
      </c>
      <c r="K26" s="22">
        <f t="shared" si="17"/>
        <v>-7.3238938053097353</v>
      </c>
      <c r="L26" s="47">
        <f>D3*(100+K26)/100</f>
        <v>926761.06194690254</v>
      </c>
      <c r="M26" s="17">
        <f>(L26*D4)/100</f>
        <v>648732.74336283177</v>
      </c>
      <c r="N26" s="14">
        <f t="shared" si="18"/>
        <v>13440</v>
      </c>
      <c r="O26" s="30">
        <v>17200</v>
      </c>
      <c r="P26" s="14">
        <f t="shared" si="22"/>
        <v>352400</v>
      </c>
      <c r="Q26" s="14">
        <f t="shared" si="7"/>
        <v>296332.74336283177</v>
      </c>
      <c r="R26" s="30"/>
      <c r="S26" s="30"/>
      <c r="T26" s="30"/>
      <c r="U26" s="30"/>
      <c r="V26" s="24">
        <f t="shared" si="19"/>
        <v>67.300714258431682</v>
      </c>
      <c r="W26" s="34"/>
      <c r="X26" s="38"/>
      <c r="Y26" s="37"/>
      <c r="Z26" s="37"/>
      <c r="AA26" s="37"/>
      <c r="AB26" s="37"/>
      <c r="AC26" s="37"/>
      <c r="AD26" s="37"/>
      <c r="AE26" s="37"/>
      <c r="AF26" s="37"/>
    </row>
    <row r="27" spans="1:32">
      <c r="A27" s="28">
        <v>18</v>
      </c>
      <c r="B27" s="29" t="s">
        <v>7</v>
      </c>
      <c r="C27" s="29">
        <v>2.5</v>
      </c>
      <c r="D27" s="12">
        <f t="shared" si="0"/>
        <v>25000</v>
      </c>
      <c r="E27" s="29">
        <v>24100</v>
      </c>
      <c r="F27" s="13">
        <f t="shared" si="3"/>
        <v>2.5960344701672389</v>
      </c>
      <c r="G27" s="14">
        <f t="shared" si="4"/>
        <v>590000</v>
      </c>
      <c r="H27" s="14">
        <f t="shared" si="20"/>
        <v>547720</v>
      </c>
      <c r="I27" s="15">
        <f t="shared" si="16"/>
        <v>-900</v>
      </c>
      <c r="J27" s="15">
        <f t="shared" si="21"/>
        <v>-42280</v>
      </c>
      <c r="K27" s="22">
        <f t="shared" si="17"/>
        <v>-7.1661016949152545</v>
      </c>
      <c r="L27" s="47">
        <f>D3*(100+K27)/100</f>
        <v>928338.98305084754</v>
      </c>
      <c r="M27" s="17">
        <f>(L27*D4)/100</f>
        <v>649837.28813559329</v>
      </c>
      <c r="N27" s="14">
        <f t="shared" si="18"/>
        <v>16870.000000000004</v>
      </c>
      <c r="O27" s="30">
        <v>18500</v>
      </c>
      <c r="P27" s="14">
        <f t="shared" si="22"/>
        <v>370900</v>
      </c>
      <c r="Q27" s="14">
        <f t="shared" si="7"/>
        <v>278937.28813559329</v>
      </c>
      <c r="R27" s="30"/>
      <c r="S27" s="30"/>
      <c r="T27" s="30"/>
      <c r="U27" s="30"/>
      <c r="V27" s="24">
        <f t="shared" si="19"/>
        <v>67.71708172058716</v>
      </c>
      <c r="W27" s="34"/>
      <c r="X27" s="38"/>
      <c r="Y27" s="37"/>
      <c r="Z27" s="37"/>
      <c r="AA27" s="37"/>
      <c r="AB27" s="37"/>
      <c r="AC27" s="37"/>
      <c r="AD27" s="37"/>
      <c r="AE27" s="37"/>
      <c r="AF27" s="37"/>
    </row>
    <row r="28" spans="1:32">
      <c r="A28" s="28">
        <v>19</v>
      </c>
      <c r="B28" s="29" t="s">
        <v>8</v>
      </c>
      <c r="C28" s="29">
        <v>3</v>
      </c>
      <c r="D28" s="12">
        <f t="shared" si="0"/>
        <v>30000</v>
      </c>
      <c r="E28" s="29">
        <v>26300</v>
      </c>
      <c r="F28" s="13">
        <f t="shared" si="3"/>
        <v>2.8406675725584476</v>
      </c>
      <c r="G28" s="14">
        <f t="shared" si="4"/>
        <v>620000</v>
      </c>
      <c r="H28" s="14">
        <f t="shared" si="20"/>
        <v>574020</v>
      </c>
      <c r="I28" s="15">
        <f t="shared" si="16"/>
        <v>-3700</v>
      </c>
      <c r="J28" s="15">
        <f t="shared" si="21"/>
        <v>-45980</v>
      </c>
      <c r="K28" s="22">
        <f t="shared" si="17"/>
        <v>-7.4161290322580644</v>
      </c>
      <c r="L28" s="47">
        <f>D3*(100+K28)/100</f>
        <v>925838.70967741939</v>
      </c>
      <c r="M28" s="17">
        <f>(L28*D4)/100</f>
        <v>648087.09677419357</v>
      </c>
      <c r="N28" s="14">
        <f t="shared" si="18"/>
        <v>18410.000000000004</v>
      </c>
      <c r="O28" s="30">
        <v>23000</v>
      </c>
      <c r="P28" s="14">
        <f t="shared" si="22"/>
        <v>393900</v>
      </c>
      <c r="Q28" s="14">
        <f t="shared" si="7"/>
        <v>254187.09677419357</v>
      </c>
      <c r="R28" s="30"/>
      <c r="S28" s="30"/>
      <c r="T28" s="30"/>
      <c r="U28" s="30"/>
      <c r="V28" s="24">
        <f t="shared" si="19"/>
        <v>68.621302393644825</v>
      </c>
      <c r="W28" s="34"/>
      <c r="X28" s="38"/>
      <c r="Y28" s="37"/>
      <c r="Z28" s="37"/>
      <c r="AA28" s="37"/>
      <c r="AB28" s="37"/>
      <c r="AC28" s="37"/>
      <c r="AD28" s="37"/>
      <c r="AE28" s="37"/>
      <c r="AF28" s="37"/>
    </row>
    <row r="29" spans="1:32">
      <c r="A29" s="28">
        <v>20</v>
      </c>
      <c r="B29" s="29" t="s">
        <v>9</v>
      </c>
      <c r="C29" s="29">
        <v>3.5</v>
      </c>
      <c r="D29" s="12">
        <f t="shared" si="0"/>
        <v>35000</v>
      </c>
      <c r="E29" s="29">
        <v>31200</v>
      </c>
      <c r="F29" s="13">
        <f t="shared" si="3"/>
        <v>3.3766233766233764</v>
      </c>
      <c r="G29" s="14">
        <f t="shared" si="4"/>
        <v>655000</v>
      </c>
      <c r="H29" s="14">
        <f t="shared" si="20"/>
        <v>605220</v>
      </c>
      <c r="I29" s="15">
        <f t="shared" si="16"/>
        <v>-3800</v>
      </c>
      <c r="J29" s="15">
        <f t="shared" si="21"/>
        <v>-49780</v>
      </c>
      <c r="K29" s="22">
        <f>((J29/G29)*100)</f>
        <v>-7.6</v>
      </c>
      <c r="L29" s="47">
        <f>D3*(100+K29)/100</f>
        <v>924000</v>
      </c>
      <c r="M29" s="17">
        <f>(L29*D4)/100</f>
        <v>646800</v>
      </c>
      <c r="N29" s="14">
        <f t="shared" si="18"/>
        <v>21840</v>
      </c>
      <c r="O29" s="30">
        <v>2000</v>
      </c>
      <c r="P29" s="14">
        <f t="shared" si="22"/>
        <v>395900</v>
      </c>
      <c r="Q29" s="14">
        <f t="shared" si="7"/>
        <v>250900</v>
      </c>
      <c r="R29" s="30"/>
      <c r="S29" s="30"/>
      <c r="T29" s="30"/>
      <c r="U29" s="30"/>
      <c r="V29" s="24">
        <f t="shared" si="19"/>
        <v>65.414229536366946</v>
      </c>
      <c r="W29" s="34"/>
      <c r="X29" s="38"/>
      <c r="Y29" s="37"/>
      <c r="Z29" s="37"/>
      <c r="AA29" s="37"/>
      <c r="AB29" s="37"/>
      <c r="AC29" s="37"/>
      <c r="AD29" s="37"/>
      <c r="AE29" s="37"/>
      <c r="AF29" s="37"/>
    </row>
    <row r="30" spans="1:32">
      <c r="A30" s="28">
        <v>21</v>
      </c>
      <c r="B30" s="29" t="s">
        <v>10</v>
      </c>
      <c r="C30" s="29">
        <v>2</v>
      </c>
      <c r="D30" s="12">
        <f t="shared" si="0"/>
        <v>20000</v>
      </c>
      <c r="E30" s="29">
        <v>18000</v>
      </c>
      <c r="F30" s="13">
        <f t="shared" si="3"/>
        <v>1.949552325021662</v>
      </c>
      <c r="G30" s="14">
        <f t="shared" si="4"/>
        <v>675000</v>
      </c>
      <c r="H30" s="14">
        <f t="shared" si="20"/>
        <v>623220</v>
      </c>
      <c r="I30" s="15">
        <f t="shared" si="16"/>
        <v>-2000</v>
      </c>
      <c r="J30" s="15">
        <f t="shared" si="21"/>
        <v>-51780</v>
      </c>
      <c r="K30" s="22">
        <f t="shared" si="17"/>
        <v>-7.6711111111111103</v>
      </c>
      <c r="L30" s="47">
        <f>D3*(100+K30)/100</f>
        <v>923288.88888888876</v>
      </c>
      <c r="M30" s="17">
        <f>(L30*D4)/100</f>
        <v>646302.22222222213</v>
      </c>
      <c r="N30" s="14">
        <f t="shared" si="18"/>
        <v>12600</v>
      </c>
      <c r="O30" s="30">
        <v>0</v>
      </c>
      <c r="P30" s="14">
        <f t="shared" si="22"/>
        <v>395900</v>
      </c>
      <c r="Q30" s="14">
        <f t="shared" si="7"/>
        <v>250402.22222222213</v>
      </c>
      <c r="R30" s="30"/>
      <c r="S30" s="30"/>
      <c r="T30" s="30"/>
      <c r="U30" s="30"/>
      <c r="V30" s="24">
        <f t="shared" si="19"/>
        <v>63.524918969224352</v>
      </c>
      <c r="W30" s="34"/>
      <c r="X30" s="38"/>
      <c r="Y30" s="37"/>
      <c r="Z30" s="37"/>
      <c r="AA30" s="37"/>
      <c r="AB30" s="37"/>
      <c r="AC30" s="37"/>
      <c r="AD30" s="37"/>
      <c r="AE30" s="37"/>
      <c r="AF30" s="37"/>
    </row>
    <row r="31" spans="1:32">
      <c r="A31" s="127" t="s">
        <v>13</v>
      </c>
      <c r="B31" s="128"/>
      <c r="C31" s="3">
        <f>SUM(C24:C30)</f>
        <v>18</v>
      </c>
      <c r="D31" s="3">
        <f t="shared" si="0"/>
        <v>180000</v>
      </c>
      <c r="E31" s="3">
        <f>SUM(E24:E30)</f>
        <v>161600</v>
      </c>
      <c r="F31" s="7">
        <f>(E31/L30)*100</f>
        <v>17.502647540194477</v>
      </c>
      <c r="G31" s="5"/>
      <c r="H31" s="5"/>
      <c r="I31" s="5"/>
      <c r="J31" s="8">
        <f>J30</f>
        <v>-51780</v>
      </c>
      <c r="K31" s="51">
        <f>F31-C31</f>
        <v>-0.49735245980552278</v>
      </c>
      <c r="L31" s="47"/>
      <c r="M31" s="18"/>
      <c r="N31" s="5">
        <f>SUM(N24:N30)</f>
        <v>113120</v>
      </c>
      <c r="O31" s="31">
        <f>SUM(O24:O30)</f>
        <v>94700</v>
      </c>
      <c r="P31" s="5"/>
      <c r="Q31" s="5"/>
      <c r="R31" s="100">
        <f>E31-O31</f>
        <v>66900</v>
      </c>
      <c r="S31" s="92">
        <f>(R31/E31)</f>
        <v>0.41398514851485146</v>
      </c>
      <c r="T31" s="92"/>
      <c r="U31" s="104"/>
      <c r="V31" s="24">
        <f>V30</f>
        <v>63.524918969224352</v>
      </c>
      <c r="W31" s="34"/>
      <c r="X31" s="38"/>
      <c r="Y31" s="37"/>
      <c r="Z31" s="37"/>
      <c r="AA31" s="37"/>
      <c r="AB31" s="37"/>
      <c r="AC31" s="37"/>
      <c r="AD31" s="37"/>
      <c r="AE31" s="37"/>
      <c r="AF31" s="37"/>
    </row>
    <row r="32" spans="1:32">
      <c r="A32" s="28">
        <v>22</v>
      </c>
      <c r="B32" s="29" t="s">
        <v>4</v>
      </c>
      <c r="C32" s="29">
        <v>2</v>
      </c>
      <c r="D32" s="12">
        <f t="shared" si="0"/>
        <v>20000</v>
      </c>
      <c r="E32" s="29">
        <v>21000</v>
      </c>
      <c r="F32" s="13">
        <f t="shared" si="3"/>
        <v>2.2655304088665362</v>
      </c>
      <c r="G32" s="14">
        <f>(G30+D32)</f>
        <v>695000</v>
      </c>
      <c r="H32" s="14">
        <f>(H30+E32)</f>
        <v>644220</v>
      </c>
      <c r="I32" s="15">
        <f t="shared" ref="I32:I38" si="23">(E32-D32)</f>
        <v>1000</v>
      </c>
      <c r="J32" s="15">
        <f>(J30+I32)</f>
        <v>-50780</v>
      </c>
      <c r="K32" s="22">
        <f t="shared" ref="K32:K38" si="24">((J32/G32)*100)</f>
        <v>-7.3064748201438849</v>
      </c>
      <c r="L32" s="47">
        <f>D3*(100+K32)/100</f>
        <v>926935.25179856108</v>
      </c>
      <c r="M32" s="17">
        <f>(L32*D4)/100</f>
        <v>648854.67625899275</v>
      </c>
      <c r="N32" s="14">
        <f t="shared" ref="N32:N38" si="25">(M32)*F32/100</f>
        <v>14699.999999999998</v>
      </c>
      <c r="O32" s="30">
        <v>25000</v>
      </c>
      <c r="P32" s="14">
        <f>(P30+O32)</f>
        <v>420900</v>
      </c>
      <c r="Q32" s="14">
        <f t="shared" si="7"/>
        <v>227954.67625899275</v>
      </c>
      <c r="R32" s="30"/>
      <c r="S32" s="30"/>
      <c r="T32" s="30"/>
      <c r="U32" s="30"/>
      <c r="V32" s="24">
        <f t="shared" ref="V32:V38" si="26">(P32/H32)*100</f>
        <v>65.334823507497447</v>
      </c>
      <c r="W32" s="34"/>
      <c r="X32" s="38"/>
      <c r="Y32" s="37"/>
      <c r="Z32" s="37"/>
      <c r="AA32" s="37"/>
      <c r="AB32" s="37"/>
      <c r="AC32" s="37"/>
      <c r="AD32" s="37"/>
      <c r="AE32" s="37"/>
      <c r="AF32" s="37"/>
    </row>
    <row r="33" spans="1:32">
      <c r="A33" s="28">
        <v>23</v>
      </c>
      <c r="B33" s="29" t="s">
        <v>5</v>
      </c>
      <c r="C33" s="29">
        <v>2.5</v>
      </c>
      <c r="D33" s="12">
        <f t="shared" si="0"/>
        <v>25000</v>
      </c>
      <c r="E33" s="29">
        <v>23000</v>
      </c>
      <c r="F33" s="13">
        <f t="shared" si="3"/>
        <v>2.4819399898084589</v>
      </c>
      <c r="G33" s="14">
        <f t="shared" si="4"/>
        <v>720000</v>
      </c>
      <c r="H33" s="14">
        <f t="shared" si="4"/>
        <v>667220</v>
      </c>
      <c r="I33" s="15">
        <f t="shared" si="23"/>
        <v>-2000</v>
      </c>
      <c r="J33" s="15">
        <f t="shared" ref="J33:J39" si="27">(J32+I33)</f>
        <v>-52780</v>
      </c>
      <c r="K33" s="22">
        <f t="shared" si="24"/>
        <v>-7.3305555555555557</v>
      </c>
      <c r="L33" s="47">
        <f>D3*(100+K33)/100</f>
        <v>926694.4444444445</v>
      </c>
      <c r="M33" s="17">
        <f>(L33*D4)/100</f>
        <v>648686.11111111112</v>
      </c>
      <c r="N33" s="14">
        <f t="shared" si="25"/>
        <v>16100</v>
      </c>
      <c r="O33" s="30">
        <v>21000</v>
      </c>
      <c r="P33" s="14">
        <f t="shared" ref="P33" si="28">(P32+O33)</f>
        <v>441900</v>
      </c>
      <c r="Q33" s="14">
        <f t="shared" si="7"/>
        <v>206786.11111111112</v>
      </c>
      <c r="R33" s="30"/>
      <c r="S33" s="30"/>
      <c r="T33" s="30"/>
      <c r="U33" s="30"/>
      <c r="V33" s="24">
        <f t="shared" si="26"/>
        <v>66.230029075867023</v>
      </c>
      <c r="W33" s="34"/>
      <c r="X33" s="38"/>
      <c r="Y33" s="37"/>
      <c r="Z33" s="37"/>
      <c r="AA33" s="37"/>
      <c r="AB33" s="37"/>
      <c r="AC33" s="37"/>
      <c r="AD33" s="37"/>
      <c r="AE33" s="37"/>
      <c r="AF33" s="37"/>
    </row>
    <row r="34" spans="1:32">
      <c r="A34" s="28">
        <v>24</v>
      </c>
      <c r="B34" s="29" t="s">
        <v>6</v>
      </c>
      <c r="C34" s="29">
        <v>2.5</v>
      </c>
      <c r="D34" s="12">
        <f t="shared" si="0"/>
        <v>25000</v>
      </c>
      <c r="E34" s="29">
        <v>24000</v>
      </c>
      <c r="F34" s="13">
        <f t="shared" si="3"/>
        <v>2.5867307080234951</v>
      </c>
      <c r="G34" s="14">
        <f t="shared" si="4"/>
        <v>745000</v>
      </c>
      <c r="H34" s="14">
        <f t="shared" si="4"/>
        <v>691220</v>
      </c>
      <c r="I34" s="15">
        <f t="shared" si="23"/>
        <v>-1000</v>
      </c>
      <c r="J34" s="15">
        <f t="shared" si="27"/>
        <v>-53780</v>
      </c>
      <c r="K34" s="22">
        <f t="shared" si="24"/>
        <v>-7.2187919463087251</v>
      </c>
      <c r="L34" s="47">
        <f>D3*(100+K34)/100</f>
        <v>927812.08053691266</v>
      </c>
      <c r="M34" s="17">
        <f>(L34*D4)/100</f>
        <v>649468.45637583884</v>
      </c>
      <c r="N34" s="14">
        <f t="shared" si="25"/>
        <v>16800</v>
      </c>
      <c r="O34" s="30">
        <v>21000</v>
      </c>
      <c r="P34" s="14">
        <f t="shared" ref="P34:P38" si="29">(P33+O34)</f>
        <v>462900</v>
      </c>
      <c r="Q34" s="14">
        <f t="shared" si="7"/>
        <v>186568.45637583884</v>
      </c>
      <c r="R34" s="30"/>
      <c r="S34" s="30"/>
      <c r="T34" s="30"/>
      <c r="U34" s="30"/>
      <c r="V34" s="24">
        <f t="shared" si="26"/>
        <v>66.968548363762622</v>
      </c>
      <c r="W34" s="34"/>
      <c r="X34" s="38"/>
      <c r="Y34" s="37"/>
      <c r="Z34" s="37"/>
      <c r="AA34" s="37"/>
      <c r="AB34" s="37"/>
      <c r="AC34" s="37"/>
      <c r="AD34" s="37"/>
      <c r="AE34" s="37"/>
      <c r="AF34" s="37"/>
    </row>
    <row r="35" spans="1:32">
      <c r="A35" s="28">
        <v>25</v>
      </c>
      <c r="B35" s="29" t="s">
        <v>7</v>
      </c>
      <c r="C35" s="29">
        <v>3.5</v>
      </c>
      <c r="D35" s="12">
        <f t="shared" si="0"/>
        <v>35000</v>
      </c>
      <c r="E35" s="29">
        <v>37500</v>
      </c>
      <c r="F35" s="13">
        <f t="shared" si="3"/>
        <v>4.0138873641453507</v>
      </c>
      <c r="G35" s="14">
        <f t="shared" si="4"/>
        <v>780000</v>
      </c>
      <c r="H35" s="14">
        <f t="shared" si="4"/>
        <v>728720</v>
      </c>
      <c r="I35" s="15">
        <f t="shared" si="23"/>
        <v>2500</v>
      </c>
      <c r="J35" s="15">
        <f t="shared" si="27"/>
        <v>-51280</v>
      </c>
      <c r="K35" s="22">
        <f t="shared" si="24"/>
        <v>-6.574358974358975</v>
      </c>
      <c r="L35" s="47">
        <f>D3*(100+K35)/100</f>
        <v>934256.41025641025</v>
      </c>
      <c r="M35" s="17">
        <f>(L35*D4)/100</f>
        <v>653979.48717948725</v>
      </c>
      <c r="N35" s="14">
        <f t="shared" si="25"/>
        <v>26250.000000000004</v>
      </c>
      <c r="O35" s="30">
        <v>34300</v>
      </c>
      <c r="P35" s="14">
        <f t="shared" si="29"/>
        <v>497200</v>
      </c>
      <c r="Q35" s="14">
        <f t="shared" si="7"/>
        <v>156779.48717948725</v>
      </c>
      <c r="R35" s="30"/>
      <c r="S35" s="30"/>
      <c r="T35" s="30"/>
      <c r="U35" s="30"/>
      <c r="V35" s="24">
        <f t="shared" si="26"/>
        <v>68.229223844549352</v>
      </c>
      <c r="W35" s="34"/>
      <c r="X35" s="38"/>
      <c r="Y35" s="37"/>
      <c r="Z35" s="37"/>
      <c r="AA35" s="37"/>
      <c r="AB35" s="37"/>
      <c r="AC35" s="37"/>
      <c r="AD35" s="37"/>
      <c r="AE35" s="37"/>
      <c r="AF35" s="37"/>
    </row>
    <row r="36" spans="1:32">
      <c r="A36" s="28">
        <v>26</v>
      </c>
      <c r="B36" s="29" t="s">
        <v>8</v>
      </c>
      <c r="C36" s="29">
        <v>4</v>
      </c>
      <c r="D36" s="12">
        <f t="shared" si="0"/>
        <v>40000</v>
      </c>
      <c r="E36" s="29">
        <v>41000</v>
      </c>
      <c r="F36" s="13">
        <f t="shared" si="3"/>
        <v>4.3678220651665534</v>
      </c>
      <c r="G36" s="14">
        <f t="shared" si="4"/>
        <v>820000</v>
      </c>
      <c r="H36" s="14">
        <f t="shared" si="4"/>
        <v>769720</v>
      </c>
      <c r="I36" s="15">
        <f t="shared" si="23"/>
        <v>1000</v>
      </c>
      <c r="J36" s="15">
        <f t="shared" si="27"/>
        <v>-50280</v>
      </c>
      <c r="K36" s="22">
        <f t="shared" si="24"/>
        <v>-6.1317073170731708</v>
      </c>
      <c r="L36" s="47">
        <f>D3*(100+K36)/100</f>
        <v>938682.92682926834</v>
      </c>
      <c r="M36" s="17">
        <f>(L36*D4)/100</f>
        <v>657078.04878048785</v>
      </c>
      <c r="N36" s="14">
        <f t="shared" si="25"/>
        <v>28699.999999999996</v>
      </c>
      <c r="O36" s="30">
        <v>29600</v>
      </c>
      <c r="P36" s="14">
        <f t="shared" si="29"/>
        <v>526800</v>
      </c>
      <c r="Q36" s="14">
        <f t="shared" si="7"/>
        <v>130278.04878048785</v>
      </c>
      <c r="R36" s="30"/>
      <c r="S36" s="30"/>
      <c r="T36" s="30"/>
      <c r="U36" s="30"/>
      <c r="V36" s="24">
        <f t="shared" si="26"/>
        <v>68.440471859897102</v>
      </c>
      <c r="W36" s="34"/>
      <c r="X36" s="38"/>
      <c r="Y36" s="37"/>
      <c r="Z36" s="37"/>
      <c r="AA36" s="37"/>
      <c r="AB36" s="37"/>
      <c r="AC36" s="37"/>
      <c r="AD36" s="37"/>
      <c r="AE36" s="37"/>
      <c r="AF36" s="37"/>
    </row>
    <row r="37" spans="1:32">
      <c r="A37" s="28">
        <v>27</v>
      </c>
      <c r="B37" s="29" t="s">
        <v>9</v>
      </c>
      <c r="C37" s="29">
        <v>4.5</v>
      </c>
      <c r="D37" s="12">
        <f t="shared" si="0"/>
        <v>45000</v>
      </c>
      <c r="E37" s="29">
        <v>38750</v>
      </c>
      <c r="F37" s="13">
        <f t="shared" si="3"/>
        <v>4.1459485200440334</v>
      </c>
      <c r="G37" s="14">
        <f t="shared" si="4"/>
        <v>865000</v>
      </c>
      <c r="H37" s="14">
        <f t="shared" si="4"/>
        <v>808470</v>
      </c>
      <c r="I37" s="15">
        <f t="shared" si="23"/>
        <v>-6250</v>
      </c>
      <c r="J37" s="15">
        <f t="shared" si="27"/>
        <v>-56530</v>
      </c>
      <c r="K37" s="22">
        <f t="shared" si="24"/>
        <v>-6.5352601156069365</v>
      </c>
      <c r="L37" s="47">
        <f>D3*(100+K37)/100</f>
        <v>934647.39884393068</v>
      </c>
      <c r="M37" s="17">
        <f>(L37*D4)/100</f>
        <v>654253.17919075151</v>
      </c>
      <c r="N37" s="14">
        <f t="shared" si="25"/>
        <v>27125</v>
      </c>
      <c r="O37" s="30">
        <v>1500</v>
      </c>
      <c r="P37" s="14">
        <f t="shared" si="29"/>
        <v>528300</v>
      </c>
      <c r="Q37" s="14">
        <f t="shared" si="7"/>
        <v>125953.17919075151</v>
      </c>
      <c r="R37" s="30"/>
      <c r="S37" s="30"/>
      <c r="T37" s="30"/>
      <c r="U37" s="30"/>
      <c r="V37" s="24">
        <f t="shared" si="26"/>
        <v>65.345652899922086</v>
      </c>
      <c r="W37" s="34"/>
      <c r="X37" s="38"/>
      <c r="Y37" s="37"/>
      <c r="Z37" s="37"/>
      <c r="AA37" s="37"/>
      <c r="AB37" s="37"/>
      <c r="AC37" s="37"/>
      <c r="AD37" s="37"/>
      <c r="AE37" s="37"/>
      <c r="AF37" s="37"/>
    </row>
    <row r="38" spans="1:32">
      <c r="A38" s="28">
        <v>28</v>
      </c>
      <c r="B38" s="29" t="s">
        <v>10</v>
      </c>
      <c r="C38" s="29">
        <v>2</v>
      </c>
      <c r="D38" s="12">
        <f t="shared" si="0"/>
        <v>20000</v>
      </c>
      <c r="E38" s="29">
        <v>21500</v>
      </c>
      <c r="F38" s="13">
        <f t="shared" si="3"/>
        <v>2.2925527428702241</v>
      </c>
      <c r="G38" s="14">
        <f t="shared" si="4"/>
        <v>885000</v>
      </c>
      <c r="H38" s="14">
        <f t="shared" si="4"/>
        <v>829970</v>
      </c>
      <c r="I38" s="15">
        <f t="shared" si="23"/>
        <v>1500</v>
      </c>
      <c r="J38" s="15">
        <f t="shared" si="27"/>
        <v>-55030</v>
      </c>
      <c r="K38" s="22">
        <f t="shared" si="24"/>
        <v>-6.218079096045197</v>
      </c>
      <c r="L38" s="47">
        <f>D3*(100+K38)/100</f>
        <v>937819.20903954806</v>
      </c>
      <c r="M38" s="17">
        <f>(L38*D4)/100</f>
        <v>656473.44632768363</v>
      </c>
      <c r="N38" s="14">
        <f t="shared" si="25"/>
        <v>15050</v>
      </c>
      <c r="O38" s="30">
        <v>0</v>
      </c>
      <c r="P38" s="14">
        <f t="shared" si="29"/>
        <v>528300</v>
      </c>
      <c r="Q38" s="14">
        <f t="shared" si="7"/>
        <v>128173.44632768363</v>
      </c>
      <c r="R38" s="30"/>
      <c r="S38" s="30"/>
      <c r="T38" s="30"/>
      <c r="U38" s="30"/>
      <c r="V38" s="24">
        <f t="shared" si="26"/>
        <v>63.652903116980127</v>
      </c>
      <c r="W38" s="34"/>
      <c r="X38" s="38"/>
      <c r="Y38" s="37"/>
      <c r="Z38" s="37"/>
      <c r="AA38" s="37"/>
      <c r="AB38" s="37"/>
      <c r="AC38" s="37"/>
      <c r="AD38" s="37"/>
      <c r="AE38" s="37"/>
      <c r="AF38" s="37"/>
    </row>
    <row r="39" spans="1:32">
      <c r="A39" s="127" t="s">
        <v>14</v>
      </c>
      <c r="B39" s="128"/>
      <c r="C39" s="3">
        <f>SUM(C32:C38)</f>
        <v>21</v>
      </c>
      <c r="D39" s="3">
        <f t="shared" si="0"/>
        <v>210000</v>
      </c>
      <c r="E39" s="3">
        <f>SUM(E32:E38)</f>
        <v>206750</v>
      </c>
      <c r="F39" s="7">
        <f>(E39/L38)*100</f>
        <v>22.045826957600877</v>
      </c>
      <c r="G39" s="5"/>
      <c r="H39" s="5"/>
      <c r="I39" s="5"/>
      <c r="J39" s="8">
        <f t="shared" si="27"/>
        <v>-55030</v>
      </c>
      <c r="K39" s="51">
        <f>F39-C39</f>
        <v>1.0458269576008767</v>
      </c>
      <c r="L39" s="47"/>
      <c r="M39" s="18"/>
      <c r="N39" s="5">
        <f>SUM(N32:N38)</f>
        <v>144725</v>
      </c>
      <c r="O39" s="31">
        <f>SUM(O32:O38)</f>
        <v>132400</v>
      </c>
      <c r="P39" s="5"/>
      <c r="Q39" s="5"/>
      <c r="R39" s="100">
        <f>E39-O39</f>
        <v>74350</v>
      </c>
      <c r="S39" s="92">
        <f>(R39/E39)</f>
        <v>0.35961305925030229</v>
      </c>
      <c r="T39" s="92"/>
      <c r="U39" s="104"/>
      <c r="V39" s="24">
        <f>V38</f>
        <v>63.652903116980127</v>
      </c>
      <c r="W39" s="34"/>
      <c r="X39" s="38"/>
      <c r="Y39" s="37"/>
      <c r="Z39" s="37"/>
      <c r="AA39" s="37"/>
      <c r="AB39" s="37"/>
      <c r="AC39" s="37"/>
      <c r="AD39" s="37"/>
      <c r="AE39" s="37"/>
      <c r="AF39" s="37"/>
    </row>
    <row r="40" spans="1:32">
      <c r="A40" s="28">
        <v>29</v>
      </c>
      <c r="B40" s="29" t="s">
        <v>4</v>
      </c>
      <c r="C40" s="29">
        <v>3</v>
      </c>
      <c r="D40" s="12">
        <f t="shared" si="0"/>
        <v>30000</v>
      </c>
      <c r="E40" s="29">
        <v>34720</v>
      </c>
      <c r="F40" s="13">
        <f t="shared" si="3"/>
        <v>3.6740103389654095</v>
      </c>
      <c r="G40" s="14">
        <f>(G38+D40)</f>
        <v>915000</v>
      </c>
      <c r="H40" s="14">
        <f>(H38+E40)</f>
        <v>864690</v>
      </c>
      <c r="I40" s="15">
        <f t="shared" ref="I40:I42" si="30">(E40-D40)</f>
        <v>4720</v>
      </c>
      <c r="J40" s="15">
        <f>(J38+I40)</f>
        <v>-50310</v>
      </c>
      <c r="K40" s="22">
        <f t="shared" ref="K40:K42" si="31">((J40/G40)*100)</f>
        <v>-5.4983606557377049</v>
      </c>
      <c r="L40" s="47">
        <f>D3*(100+K40)/100</f>
        <v>945016.39344262297</v>
      </c>
      <c r="M40" s="17">
        <f>(L40*D4)/100</f>
        <v>661511.47540983604</v>
      </c>
      <c r="N40" s="14">
        <f>(M40/0.9)*F40/100</f>
        <v>27004.444444444442</v>
      </c>
      <c r="O40" s="32">
        <v>34500</v>
      </c>
      <c r="P40" s="14">
        <f>(P38+O40)</f>
        <v>562800</v>
      </c>
      <c r="Q40" s="14">
        <f t="shared" si="7"/>
        <v>98711.475409836043</v>
      </c>
      <c r="R40" s="30"/>
      <c r="S40" s="30"/>
      <c r="T40" s="30"/>
      <c r="U40" s="30"/>
      <c r="V40" s="24">
        <f t="shared" ref="V40:V42" si="32">(P40/H40)*100</f>
        <v>65.086909759567007</v>
      </c>
      <c r="W40" s="34"/>
      <c r="X40" s="38"/>
      <c r="Y40" s="37"/>
      <c r="Z40" s="37"/>
      <c r="AA40" s="37"/>
      <c r="AB40" s="37"/>
      <c r="AC40" s="37"/>
      <c r="AD40" s="37"/>
      <c r="AE40" s="37"/>
      <c r="AF40" s="37"/>
    </row>
    <row r="41" spans="1:32">
      <c r="A41" s="28">
        <v>30</v>
      </c>
      <c r="B41" s="29" t="s">
        <v>5</v>
      </c>
      <c r="C41" s="29">
        <v>3.5</v>
      </c>
      <c r="D41" s="12">
        <f t="shared" si="0"/>
        <v>35000</v>
      </c>
      <c r="E41" s="29">
        <v>36500</v>
      </c>
      <c r="F41" s="13">
        <f t="shared" si="3"/>
        <v>3.8476902761903702</v>
      </c>
      <c r="G41" s="14">
        <f t="shared" si="4"/>
        <v>950000</v>
      </c>
      <c r="H41" s="14">
        <f t="shared" si="4"/>
        <v>901190</v>
      </c>
      <c r="I41" s="15">
        <f t="shared" si="30"/>
        <v>1500</v>
      </c>
      <c r="J41" s="15">
        <f t="shared" ref="J41:J42" si="33">(J40+I41)</f>
        <v>-48810</v>
      </c>
      <c r="K41" s="22">
        <f t="shared" si="31"/>
        <v>-5.1378947368421048</v>
      </c>
      <c r="L41" s="47">
        <f>D3*(100+K41)/100</f>
        <v>948621.05263157899</v>
      </c>
      <c r="M41" s="17">
        <f>(L41*D4)/100</f>
        <v>664034.73684210528</v>
      </c>
      <c r="N41" s="14">
        <f>(M41/0.9)*F41/100</f>
        <v>28388.888888888887</v>
      </c>
      <c r="O41" s="32">
        <v>31200</v>
      </c>
      <c r="P41" s="14">
        <f t="shared" ref="P41:P42" si="34">(P40+O41)</f>
        <v>594000</v>
      </c>
      <c r="Q41" s="14">
        <f t="shared" si="7"/>
        <v>70034.736842105282</v>
      </c>
      <c r="R41" s="30"/>
      <c r="S41" s="30"/>
      <c r="T41" s="30"/>
      <c r="U41" s="30"/>
      <c r="V41" s="24">
        <f t="shared" si="32"/>
        <v>65.912848566894894</v>
      </c>
      <c r="W41" s="34"/>
      <c r="X41" s="38"/>
      <c r="Y41" s="37"/>
      <c r="Z41" s="37"/>
      <c r="AA41" s="37"/>
      <c r="AB41" s="37"/>
      <c r="AC41" s="37"/>
      <c r="AD41" s="37"/>
      <c r="AE41" s="37"/>
      <c r="AF41" s="37"/>
    </row>
    <row r="42" spans="1:32">
      <c r="A42" s="28">
        <v>31</v>
      </c>
      <c r="B42" s="29" t="s">
        <v>6</v>
      </c>
      <c r="C42" s="29">
        <v>5</v>
      </c>
      <c r="D42" s="12">
        <f t="shared" si="0"/>
        <v>50000</v>
      </c>
      <c r="E42" s="29">
        <v>51000</v>
      </c>
      <c r="F42" s="13">
        <f t="shared" si="3"/>
        <v>5.3560738928155098</v>
      </c>
      <c r="G42" s="14">
        <f t="shared" si="4"/>
        <v>1000000</v>
      </c>
      <c r="H42" s="14">
        <f t="shared" si="4"/>
        <v>952190</v>
      </c>
      <c r="I42" s="15">
        <f t="shared" si="30"/>
        <v>1000</v>
      </c>
      <c r="J42" s="15">
        <f t="shared" si="33"/>
        <v>-47810</v>
      </c>
      <c r="K42" s="22">
        <f t="shared" si="31"/>
        <v>-4.7809999999999997</v>
      </c>
      <c r="L42" s="47">
        <f>D3*(100+K42)/100</f>
        <v>952190</v>
      </c>
      <c r="M42" s="17">
        <f>(L42*D4)/100</f>
        <v>666533</v>
      </c>
      <c r="N42" s="14">
        <f>(M42/0.95)*F42/100</f>
        <v>37578.947368421053</v>
      </c>
      <c r="O42" s="32">
        <v>42000</v>
      </c>
      <c r="P42" s="14">
        <f t="shared" si="34"/>
        <v>636000</v>
      </c>
      <c r="Q42" s="14">
        <f t="shared" si="7"/>
        <v>30533</v>
      </c>
      <c r="R42" s="30"/>
      <c r="S42" s="30"/>
      <c r="T42" s="30"/>
      <c r="U42" s="30"/>
      <c r="V42" s="24">
        <f t="shared" si="32"/>
        <v>66.793392075111058</v>
      </c>
      <c r="W42" s="34"/>
      <c r="X42" s="38"/>
      <c r="Y42" s="37"/>
      <c r="Z42" s="37"/>
      <c r="AA42" s="37"/>
      <c r="AB42" s="37"/>
      <c r="AC42" s="37"/>
      <c r="AD42" s="37"/>
      <c r="AE42" s="37"/>
      <c r="AF42" s="37"/>
    </row>
    <row r="43" spans="1:32" ht="15" thickBot="1">
      <c r="A43" s="127" t="s">
        <v>18</v>
      </c>
      <c r="B43" s="128"/>
      <c r="C43" s="3">
        <f>SUM(C40:C42)</f>
        <v>11.5</v>
      </c>
      <c r="D43" s="3">
        <f t="shared" si="0"/>
        <v>115000</v>
      </c>
      <c r="E43" s="3">
        <f>SUM(E40:E42)</f>
        <v>122220</v>
      </c>
      <c r="F43" s="7">
        <f>(E43/L42)*100</f>
        <v>12.835673552547286</v>
      </c>
      <c r="G43" s="6"/>
      <c r="H43" s="6"/>
      <c r="I43" s="6"/>
      <c r="J43" s="8"/>
      <c r="K43" s="19">
        <f>F43-C43</f>
        <v>1.335673552547286</v>
      </c>
      <c r="L43" s="47"/>
      <c r="M43" s="6"/>
      <c r="N43" s="6">
        <f>SUM(N40:N42)</f>
        <v>92972.280701754382</v>
      </c>
      <c r="O43" s="9">
        <f>SUM(O40:O42)</f>
        <v>107700</v>
      </c>
      <c r="P43" s="6"/>
      <c r="Q43" s="6"/>
      <c r="R43" s="100">
        <f>E43-O43</f>
        <v>14520</v>
      </c>
      <c r="S43" s="93">
        <f>(R43/E43)</f>
        <v>0.11880216003927344</v>
      </c>
      <c r="T43" s="93"/>
      <c r="U43" s="105"/>
      <c r="V43" s="113">
        <f>V42</f>
        <v>66.793392075111058</v>
      </c>
      <c r="W43" s="112"/>
      <c r="X43" s="38"/>
      <c r="Y43" s="37"/>
      <c r="Z43" s="37"/>
      <c r="AA43" s="37"/>
      <c r="AB43" s="37"/>
      <c r="AC43" s="37"/>
      <c r="AD43" s="37"/>
      <c r="AE43" s="37"/>
      <c r="AF43" s="37"/>
    </row>
    <row r="44" spans="1:32" ht="19" thickBot="1">
      <c r="A44" s="129" t="s">
        <v>19</v>
      </c>
      <c r="B44" s="129"/>
      <c r="C44" s="114">
        <f>(C15+C23+C31+C39+C43)</f>
        <v>100</v>
      </c>
      <c r="D44" s="114">
        <f>(D15+D23+D31+D39+D43)</f>
        <v>1000000</v>
      </c>
      <c r="E44" s="114">
        <f>(E15+E23+E31+E39+E43)</f>
        <v>952190</v>
      </c>
      <c r="F44" s="115"/>
      <c r="G44" s="116"/>
      <c r="H44" s="116"/>
      <c r="I44" s="116"/>
      <c r="J44" s="117">
        <f>(E44-D44)</f>
        <v>-47810</v>
      </c>
      <c r="K44" s="118"/>
      <c r="L44" s="119"/>
      <c r="M44" s="116">
        <f>M42</f>
        <v>666533</v>
      </c>
      <c r="N44" s="116">
        <f>(N15+N23+N31+N39+N43)</f>
        <v>673951.28070175438</v>
      </c>
      <c r="O44" s="120">
        <f>(O15+O23+O31+O39+O43)</f>
        <v>636000</v>
      </c>
      <c r="P44" s="116"/>
      <c r="Q44" s="116"/>
      <c r="R44" s="121">
        <f>(R15+R23+R31+R39+R43)</f>
        <v>316190</v>
      </c>
      <c r="S44" s="122">
        <f>(O44/E44)</f>
        <v>0.66793392075111058</v>
      </c>
      <c r="T44" s="122"/>
      <c r="U44" s="123"/>
      <c r="V44" s="124"/>
      <c r="W44" s="148">
        <f>(R44/E44)</f>
        <v>0.33206607924888942</v>
      </c>
      <c r="X44" s="149" t="s">
        <v>51</v>
      </c>
      <c r="Y44" s="150"/>
      <c r="Z44" s="151"/>
      <c r="AA44" s="152"/>
      <c r="AB44" s="153"/>
      <c r="AC44" s="153"/>
      <c r="AD44" s="153"/>
      <c r="AE44" s="153"/>
      <c r="AF44" s="37"/>
    </row>
    <row r="45" spans="1:32">
      <c r="A45" s="37"/>
      <c r="B45" s="37"/>
      <c r="C45" s="37"/>
      <c r="D45" s="39"/>
      <c r="E45" s="39"/>
      <c r="F45" s="40"/>
      <c r="G45" s="39"/>
      <c r="H45" s="39"/>
      <c r="I45" s="39"/>
      <c r="J45" s="41"/>
      <c r="K45" s="42"/>
      <c r="L45" s="48"/>
      <c r="M45" s="39"/>
      <c r="N45" s="39"/>
      <c r="O45" s="43"/>
      <c r="P45" s="39"/>
      <c r="Q45" s="39"/>
      <c r="R45" s="48"/>
      <c r="S45" s="94"/>
      <c r="T45" s="94"/>
      <c r="U45" s="106"/>
      <c r="V45" s="44"/>
      <c r="W45" s="37"/>
      <c r="Y45" s="37"/>
      <c r="Z45" s="37"/>
      <c r="AA45" s="37"/>
      <c r="AB45" s="37"/>
      <c r="AC45" s="37"/>
      <c r="AD45" s="37"/>
      <c r="AE45" s="37"/>
    </row>
    <row r="46" spans="1:32">
      <c r="A46" s="37"/>
      <c r="B46" s="37"/>
      <c r="C46" s="37"/>
      <c r="D46" s="39"/>
      <c r="E46" s="39"/>
      <c r="F46" s="40"/>
      <c r="G46" s="39"/>
      <c r="H46" s="39"/>
      <c r="I46" s="39"/>
      <c r="J46" s="41"/>
      <c r="K46" s="42"/>
      <c r="L46" s="48"/>
      <c r="M46" s="39"/>
      <c r="N46" s="39"/>
      <c r="O46" s="43"/>
      <c r="P46" s="39"/>
      <c r="Q46" s="39"/>
      <c r="R46" s="48"/>
      <c r="S46" s="94"/>
      <c r="T46" s="94"/>
      <c r="U46" s="106"/>
      <c r="V46" s="44"/>
      <c r="W46" s="37"/>
      <c r="X46" s="38"/>
      <c r="Y46" s="37"/>
      <c r="Z46" s="37"/>
      <c r="AA46" s="37"/>
      <c r="AB46" s="37"/>
      <c r="AC46" s="37"/>
      <c r="AD46" s="37"/>
      <c r="AE46" s="37"/>
      <c r="AF46" s="37"/>
    </row>
    <row r="47" spans="1:32">
      <c r="A47" s="37"/>
      <c r="B47" s="37"/>
      <c r="C47" s="37"/>
      <c r="D47" s="39"/>
      <c r="E47" s="39"/>
      <c r="F47" s="40"/>
      <c r="G47" s="39"/>
      <c r="H47" s="39"/>
      <c r="I47" s="39"/>
      <c r="J47" s="41"/>
      <c r="K47" s="42"/>
      <c r="L47" s="48"/>
      <c r="M47" s="39"/>
      <c r="N47" s="39"/>
      <c r="O47" s="43"/>
      <c r="P47" s="39"/>
      <c r="Q47" s="39"/>
      <c r="R47" s="48"/>
      <c r="S47" s="94"/>
      <c r="T47" s="94"/>
      <c r="U47" s="106"/>
      <c r="V47" s="44"/>
      <c r="W47" s="37"/>
      <c r="X47" s="38"/>
      <c r="Y47" s="37"/>
      <c r="Z47" s="37"/>
      <c r="AA47" s="37"/>
      <c r="AB47" s="37"/>
      <c r="AC47" s="37"/>
      <c r="AD47" s="37"/>
      <c r="AE47" s="37"/>
      <c r="AF47" s="37"/>
    </row>
    <row r="48" spans="1:32">
      <c r="A48" s="37"/>
      <c r="B48" s="37"/>
      <c r="C48" s="37"/>
      <c r="D48" s="39"/>
      <c r="E48" s="39"/>
      <c r="F48" s="40"/>
      <c r="G48" s="39"/>
      <c r="H48" s="39"/>
      <c r="I48" s="39"/>
      <c r="J48" s="41"/>
      <c r="K48" s="42"/>
      <c r="L48" s="48"/>
      <c r="M48" s="39"/>
      <c r="N48" s="39"/>
      <c r="O48" s="43"/>
      <c r="P48" s="39"/>
      <c r="Q48" s="39"/>
      <c r="R48" s="48"/>
      <c r="S48" s="94"/>
      <c r="T48" s="94"/>
      <c r="U48" s="106"/>
      <c r="V48" s="44"/>
      <c r="W48" s="37"/>
      <c r="X48" s="38"/>
      <c r="Y48" s="37"/>
      <c r="Z48" s="37"/>
      <c r="AA48" s="37"/>
      <c r="AB48" s="37"/>
      <c r="AC48" s="37"/>
      <c r="AD48" s="37"/>
      <c r="AE48" s="37"/>
      <c r="AF48" s="37"/>
    </row>
    <row r="49" spans="1:32">
      <c r="A49" s="37"/>
      <c r="B49" s="37"/>
      <c r="C49" s="37"/>
      <c r="D49" s="39"/>
      <c r="E49" s="39"/>
      <c r="F49" s="40"/>
      <c r="G49" s="39"/>
      <c r="H49" s="39"/>
      <c r="I49" s="39"/>
      <c r="J49" s="41"/>
      <c r="K49" s="42"/>
      <c r="L49" s="48"/>
      <c r="M49" s="39"/>
      <c r="N49" s="39"/>
      <c r="O49" s="43"/>
      <c r="P49" s="39"/>
      <c r="Q49" s="39"/>
      <c r="R49" s="48"/>
      <c r="S49" s="94"/>
      <c r="T49" s="94"/>
      <c r="U49" s="106"/>
      <c r="V49" s="44"/>
      <c r="W49" s="37"/>
      <c r="X49" s="38"/>
      <c r="Y49" s="37"/>
      <c r="Z49" s="37"/>
      <c r="AA49" s="37"/>
      <c r="AB49" s="37"/>
      <c r="AC49" s="37"/>
      <c r="AD49" s="37"/>
      <c r="AE49" s="37"/>
      <c r="AF49" s="37"/>
    </row>
    <row r="50" spans="1:32">
      <c r="A50" s="37"/>
      <c r="B50" s="37"/>
      <c r="C50" s="37"/>
      <c r="D50" s="39"/>
      <c r="E50" s="39"/>
      <c r="F50" s="40"/>
      <c r="G50" s="39"/>
      <c r="H50" s="39"/>
      <c r="I50" s="39"/>
      <c r="J50" s="41"/>
      <c r="K50" s="42"/>
      <c r="L50" s="48"/>
      <c r="M50" s="39"/>
      <c r="N50" s="39"/>
      <c r="O50" s="43"/>
      <c r="P50" s="39"/>
      <c r="Q50" s="39"/>
      <c r="R50" s="48"/>
      <c r="S50" s="94"/>
      <c r="T50" s="94"/>
      <c r="U50" s="106"/>
      <c r="V50" s="44"/>
      <c r="W50" s="37"/>
      <c r="X50" s="38"/>
      <c r="Y50" s="37"/>
      <c r="Z50" s="37"/>
      <c r="AA50" s="37"/>
      <c r="AB50" s="37"/>
      <c r="AC50" s="37"/>
      <c r="AD50" s="37"/>
      <c r="AE50" s="37"/>
      <c r="AF50" s="37"/>
    </row>
    <row r="51" spans="1:32">
      <c r="A51" s="37"/>
      <c r="B51" s="37"/>
      <c r="C51" s="37"/>
      <c r="D51" s="39"/>
      <c r="E51" s="39"/>
      <c r="F51" s="40"/>
      <c r="G51" s="39"/>
      <c r="H51" s="39"/>
      <c r="I51" s="39"/>
      <c r="J51" s="41"/>
      <c r="K51" s="42"/>
      <c r="L51" s="48"/>
      <c r="M51" s="39"/>
      <c r="N51" s="39"/>
      <c r="O51" s="43"/>
      <c r="P51" s="39"/>
      <c r="Q51" s="39"/>
      <c r="R51" s="48"/>
      <c r="S51" s="94"/>
      <c r="T51" s="94"/>
      <c r="U51" s="106"/>
      <c r="V51" s="44"/>
      <c r="W51" s="37"/>
      <c r="X51" s="38"/>
      <c r="Y51" s="37"/>
      <c r="Z51" s="37"/>
      <c r="AA51" s="37"/>
      <c r="AB51" s="37"/>
      <c r="AC51" s="37"/>
      <c r="AD51" s="37"/>
      <c r="AE51" s="37"/>
      <c r="AF51" s="37"/>
    </row>
    <row r="52" spans="1:32">
      <c r="A52" s="37"/>
      <c r="B52" s="37"/>
      <c r="C52" s="37"/>
      <c r="D52" s="39"/>
      <c r="E52" s="39"/>
      <c r="F52" s="40"/>
      <c r="G52" s="39"/>
      <c r="H52" s="39"/>
      <c r="I52" s="39"/>
      <c r="J52" s="41"/>
      <c r="K52" s="42"/>
      <c r="L52" s="48"/>
      <c r="M52" s="39"/>
      <c r="N52" s="39"/>
      <c r="O52" s="43"/>
      <c r="P52" s="39"/>
      <c r="Q52" s="39"/>
      <c r="R52" s="48"/>
      <c r="S52" s="94"/>
      <c r="T52" s="94"/>
      <c r="U52" s="106"/>
      <c r="V52" s="44"/>
      <c r="W52" s="37"/>
      <c r="X52" s="38"/>
      <c r="Y52" s="37"/>
      <c r="Z52" s="37"/>
      <c r="AA52" s="37"/>
      <c r="AB52" s="37"/>
      <c r="AC52" s="37"/>
      <c r="AD52" s="37"/>
      <c r="AE52" s="37"/>
      <c r="AF52" s="37"/>
    </row>
    <row r="53" spans="1:32">
      <c r="A53" s="37"/>
      <c r="B53" s="37"/>
      <c r="C53" s="37"/>
      <c r="D53" s="39"/>
      <c r="E53" s="39"/>
      <c r="F53" s="40"/>
      <c r="G53" s="39"/>
      <c r="H53" s="39"/>
      <c r="I53" s="39"/>
      <c r="J53" s="41"/>
      <c r="K53" s="42"/>
      <c r="L53" s="48"/>
      <c r="M53" s="39"/>
      <c r="N53" s="39"/>
      <c r="O53" s="43"/>
      <c r="P53" s="39"/>
      <c r="Q53" s="39"/>
      <c r="R53" s="48"/>
      <c r="S53" s="94"/>
      <c r="T53" s="94"/>
      <c r="U53" s="106"/>
      <c r="V53" s="44"/>
      <c r="W53" s="37"/>
      <c r="X53" s="38"/>
      <c r="Y53" s="37"/>
      <c r="Z53" s="37"/>
      <c r="AA53" s="37"/>
      <c r="AB53" s="37"/>
      <c r="AC53" s="37"/>
      <c r="AD53" s="37"/>
      <c r="AE53" s="37"/>
      <c r="AF53" s="37"/>
    </row>
    <row r="54" spans="1:32">
      <c r="X54" s="38"/>
      <c r="Y54" s="37"/>
      <c r="Z54" s="37"/>
      <c r="AA54" s="37"/>
      <c r="AB54" s="37"/>
      <c r="AC54" s="37"/>
      <c r="AD54" s="37"/>
      <c r="AE54" s="37"/>
      <c r="AF54" s="37"/>
    </row>
  </sheetData>
  <sheetProtection algorithmName="SHA-512" hashValue="a8IsX+tWjQmD+y7dpfOgr6gxrn3OW1pEgeoCfsT5TKCtFwxm+u5v6uEbDQNIyMjdGvmuv2//OQku476XDjjaWQ==" saltValue="9RqBUPhqGNRpq3UbIMIEFQ==" spinCount="100000" sheet="1" objects="1" scenarios="1"/>
  <mergeCells count="28">
    <mergeCell ref="V6:V7"/>
    <mergeCell ref="A6:A7"/>
    <mergeCell ref="B6:B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R6:R7"/>
    <mergeCell ref="S6:S7"/>
    <mergeCell ref="U6:U7"/>
    <mergeCell ref="A43:B43"/>
    <mergeCell ref="A44:B44"/>
    <mergeCell ref="O6:O7"/>
    <mergeCell ref="P6:P7"/>
    <mergeCell ref="Q6:Q7"/>
    <mergeCell ref="A15:B15"/>
    <mergeCell ref="A23:B23"/>
    <mergeCell ref="A31:B31"/>
    <mergeCell ref="A39:B39"/>
    <mergeCell ref="T6:T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J.F. de Pinedo Kasper</cp:lastModifiedBy>
  <dcterms:created xsi:type="dcterms:W3CDTF">2022-04-26T17:37:28Z</dcterms:created>
  <dcterms:modified xsi:type="dcterms:W3CDTF">2024-05-10T13:07:31Z</dcterms:modified>
</cp:coreProperties>
</file>